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6) June 2025\To be Posted on Website\"/>
    </mc:Choice>
  </mc:AlternateContent>
  <xr:revisionPtr revIDLastSave="0" documentId="8_{1DA38A50-EB5B-4D9F-B1F8-8C68F644AFB5}"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Capacity'!$B$1:$AF$65</definedName>
    <definedName name="_xlnm.Print_Area" localSheetId="9">'Installations by County'!$C$1:$U$30</definedName>
    <definedName name="_xlnm.Print_Area" localSheetId="6">'Interconnection &amp; Customer Type'!$A$1:$L$52</definedName>
    <definedName name="_xlnm.Print_Area" localSheetId="4">'Monthly Capacity'!$A$1:$AE$144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31" i="61" l="1"/>
  <c r="X131" i="61"/>
  <c r="Y130" i="61"/>
  <c r="X130" i="61"/>
  <c r="Y129" i="61"/>
  <c r="X129" i="61"/>
  <c r="Y114" i="61"/>
  <c r="X114" i="61"/>
  <c r="Y113" i="61"/>
  <c r="X113" i="61"/>
  <c r="Y112" i="61"/>
  <c r="X112" i="61"/>
  <c r="Y111" i="61"/>
  <c r="X111" i="61"/>
  <c r="Y110" i="61"/>
  <c r="X110" i="61"/>
  <c r="Y109" i="61"/>
  <c r="X109" i="61"/>
  <c r="Y105" i="61"/>
  <c r="X105" i="61"/>
  <c r="Y91" i="61"/>
  <c r="X91" i="61"/>
  <c r="Y90" i="61"/>
  <c r="X90" i="61"/>
  <c r="Y89" i="61"/>
  <c r="X89" i="61"/>
  <c r="Y88" i="61"/>
  <c r="X88" i="61"/>
  <c r="Y87" i="61"/>
  <c r="X87" i="61"/>
  <c r="Y86" i="61"/>
  <c r="X86" i="61"/>
  <c r="Y82" i="61"/>
  <c r="X82" i="61"/>
  <c r="Y81" i="61"/>
  <c r="X81" i="61"/>
  <c r="Y80" i="61"/>
  <c r="X80" i="61"/>
  <c r="Y79" i="61"/>
  <c r="X79" i="61"/>
  <c r="Y78" i="61"/>
  <c r="X78" i="61"/>
  <c r="Y77" i="61"/>
  <c r="X77" i="61"/>
  <c r="O140" i="61"/>
  <c r="N140" i="61"/>
  <c r="O139" i="61"/>
  <c r="N139" i="61"/>
  <c r="O138" i="61"/>
  <c r="N138" i="61"/>
  <c r="O137" i="61"/>
  <c r="N137" i="61"/>
  <c r="O136" i="61"/>
  <c r="N136" i="61"/>
  <c r="O135" i="61"/>
  <c r="N135" i="61"/>
  <c r="O134" i="61"/>
  <c r="Y134" i="61" s="1"/>
  <c r="N134" i="61"/>
  <c r="O133" i="61"/>
  <c r="Y133" i="61" s="1"/>
  <c r="N133" i="61"/>
  <c r="X133" i="61" s="1"/>
  <c r="O132" i="61"/>
  <c r="Y132" i="61" s="1"/>
  <c r="N132" i="61"/>
  <c r="X132" i="61" s="1"/>
  <c r="O131" i="61"/>
  <c r="N131" i="61"/>
  <c r="O130" i="61"/>
  <c r="N130" i="61"/>
  <c r="O129" i="61"/>
  <c r="N129" i="61"/>
  <c r="O99" i="61"/>
  <c r="N99" i="61"/>
  <c r="O82" i="61"/>
  <c r="N82" i="61"/>
  <c r="O81" i="61"/>
  <c r="N81" i="61"/>
  <c r="O80" i="61"/>
  <c r="N80" i="61"/>
  <c r="O79" i="61"/>
  <c r="N79" i="61"/>
  <c r="O78" i="61"/>
  <c r="N78" i="61"/>
  <c r="O77" i="61"/>
  <c r="O84" i="61" s="1"/>
  <c r="O101" i="61" s="1"/>
  <c r="N77" i="61"/>
  <c r="N84" i="61" s="1"/>
  <c r="N101" i="61" s="1"/>
  <c r="T78" i="65"/>
  <c r="S78" i="65"/>
  <c r="T77" i="65"/>
  <c r="S77" i="65"/>
  <c r="T76" i="65"/>
  <c r="S76" i="65"/>
  <c r="T75" i="65"/>
  <c r="S75" i="65"/>
  <c r="T45" i="74"/>
  <c r="S45" i="74"/>
  <c r="N45" i="74"/>
  <c r="M45" i="74"/>
  <c r="V140" i="61"/>
  <c r="U140" i="61"/>
  <c r="V139" i="61"/>
  <c r="U139" i="61"/>
  <c r="V138" i="61"/>
  <c r="U138" i="61"/>
  <c r="V137" i="61"/>
  <c r="U137" i="61"/>
  <c r="V136" i="61"/>
  <c r="U136" i="61"/>
  <c r="V135" i="61"/>
  <c r="U135" i="61"/>
  <c r="V134" i="61"/>
  <c r="U134" i="61"/>
  <c r="V132" i="61"/>
  <c r="U132" i="61"/>
  <c r="S140" i="61"/>
  <c r="R140" i="61"/>
  <c r="S139" i="61"/>
  <c r="R139" i="61"/>
  <c r="S138" i="61"/>
  <c r="R138" i="61"/>
  <c r="S137" i="61"/>
  <c r="R137" i="61"/>
  <c r="S136" i="61"/>
  <c r="R136" i="61"/>
  <c r="S135" i="61"/>
  <c r="R135" i="61"/>
  <c r="S134" i="61"/>
  <c r="R134" i="61"/>
  <c r="S133" i="61"/>
  <c r="R133" i="61"/>
  <c r="S132" i="61"/>
  <c r="R132"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J133" i="61"/>
  <c r="I133" i="61"/>
  <c r="H133" i="61"/>
  <c r="G133" i="61"/>
  <c r="F133" i="61"/>
  <c r="E133" i="61"/>
  <c r="J132" i="61"/>
  <c r="I132" i="61"/>
  <c r="H132" i="61"/>
  <c r="G132" i="61"/>
  <c r="F132" i="61"/>
  <c r="E132" i="61"/>
  <c r="C132" i="61"/>
  <c r="B132" i="61"/>
  <c r="C140" i="61"/>
  <c r="B140" i="61"/>
  <c r="C139" i="61"/>
  <c r="B139" i="61"/>
  <c r="C138" i="61"/>
  <c r="B138" i="61"/>
  <c r="C137" i="61"/>
  <c r="B137" i="61"/>
  <c r="C136" i="61"/>
  <c r="B136" i="61"/>
  <c r="C135" i="61"/>
  <c r="B135" i="61"/>
  <c r="C134" i="61"/>
  <c r="B134" i="61"/>
  <c r="C133" i="61"/>
  <c r="B133" i="61"/>
  <c r="AB122" i="61"/>
  <c r="AA122" i="61"/>
  <c r="S122" i="61"/>
  <c r="R122" i="61"/>
  <c r="J122" i="61"/>
  <c r="I122" i="61"/>
  <c r="H122" i="61"/>
  <c r="G122" i="61"/>
  <c r="F122" i="61"/>
  <c r="E122" i="6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AE116" i="61" s="1"/>
  <c r="K116" i="61"/>
  <c r="X116" i="61" s="1"/>
  <c r="AD116" i="61" s="1"/>
  <c r="L115" i="61"/>
  <c r="Y115" i="61" s="1"/>
  <c r="AE115" i="61" s="1"/>
  <c r="K115" i="61"/>
  <c r="X115" i="61" s="1"/>
  <c r="AD115" i="61" s="1"/>
  <c r="L114" i="61"/>
  <c r="K114" i="61"/>
  <c r="L113" i="61"/>
  <c r="AE113" i="61" s="1"/>
  <c r="K113" i="61"/>
  <c r="AD113" i="61" s="1"/>
  <c r="L112" i="61"/>
  <c r="AE112" i="61" s="1"/>
  <c r="K112" i="61"/>
  <c r="L111" i="61"/>
  <c r="AE111" i="61" s="1"/>
  <c r="K111" i="61"/>
  <c r="AD111" i="61" s="1"/>
  <c r="L110" i="61"/>
  <c r="AE110" i="61" s="1"/>
  <c r="K110" i="61"/>
  <c r="AD110" i="61" s="1"/>
  <c r="L109" i="61"/>
  <c r="K109" i="61"/>
  <c r="W82" i="65"/>
  <c r="V82" i="65"/>
  <c r="T82" i="65"/>
  <c r="S82" i="65"/>
  <c r="L82" i="65"/>
  <c r="K82" i="65"/>
  <c r="J82" i="65"/>
  <c r="I82" i="65"/>
  <c r="H82" i="65"/>
  <c r="G82" i="65"/>
  <c r="E82" i="65"/>
  <c r="D82" i="65"/>
  <c r="AC70" i="65"/>
  <c r="AB70" i="65"/>
  <c r="T70" i="65"/>
  <c r="S70" i="65"/>
  <c r="L70" i="65"/>
  <c r="K70" i="65"/>
  <c r="J70" i="65"/>
  <c r="I70" i="65"/>
  <c r="H70" i="65"/>
  <c r="G70" i="65"/>
  <c r="E70" i="65"/>
  <c r="D70" i="65"/>
  <c r="S105" i="61"/>
  <c r="S107" i="61" s="1"/>
  <c r="S124" i="61" s="1"/>
  <c r="R105" i="61"/>
  <c r="R107" i="61" s="1"/>
  <c r="R124" i="61" s="1"/>
  <c r="J105" i="61"/>
  <c r="I105" i="61"/>
  <c r="I107" i="61" s="1"/>
  <c r="I124" i="61" s="1"/>
  <c r="H105" i="61"/>
  <c r="H107" i="61" s="1"/>
  <c r="H124" i="61" s="1"/>
  <c r="G105" i="61"/>
  <c r="G107" i="61" s="1"/>
  <c r="G124" i="61" s="1"/>
  <c r="F105" i="61"/>
  <c r="F107" i="61" s="1"/>
  <c r="F124" i="61" s="1"/>
  <c r="E105" i="61"/>
  <c r="E107" i="61" s="1"/>
  <c r="E124" i="61" s="1"/>
  <c r="AB107" i="61"/>
  <c r="AB124" i="61" s="1"/>
  <c r="AA107" i="61"/>
  <c r="AA124" i="61" s="1"/>
  <c r="J107" i="61"/>
  <c r="J124" i="61" s="1"/>
  <c r="K105" i="61"/>
  <c r="G59" i="46"/>
  <c r="F59" i="46"/>
  <c r="C59" i="46"/>
  <c r="D57" i="46" s="1"/>
  <c r="B59" i="46"/>
  <c r="K58" i="46"/>
  <c r="J58" i="46"/>
  <c r="K57" i="46"/>
  <c r="J57" i="46"/>
  <c r="K56" i="46"/>
  <c r="J56" i="46"/>
  <c r="AD114" i="61" l="1"/>
  <c r="X134" i="61"/>
  <c r="AE114" i="61"/>
  <c r="AD112" i="61"/>
  <c r="N142" i="61"/>
  <c r="O142" i="61"/>
  <c r="O127" i="61"/>
  <c r="N127" i="61"/>
  <c r="D58" i="46"/>
  <c r="K122" i="61"/>
  <c r="L122" i="61"/>
  <c r="Y122" i="61"/>
  <c r="AD109" i="61"/>
  <c r="AD105" i="61"/>
  <c r="AD107" i="61" s="1"/>
  <c r="AD124" i="61" s="1"/>
  <c r="K107" i="61"/>
  <c r="K124" i="61" s="1"/>
  <c r="L105" i="61"/>
  <c r="L107" i="61" s="1"/>
  <c r="L124" i="61" s="1"/>
  <c r="D56" i="46"/>
  <c r="D59" i="46" s="1"/>
  <c r="K59" i="46"/>
  <c r="J59" i="46"/>
  <c r="AD122" i="61" l="1"/>
  <c r="N144" i="61"/>
  <c r="O144" i="61"/>
  <c r="AE109" i="61"/>
  <c r="AE122" i="61" s="1"/>
  <c r="X122" i="61"/>
  <c r="X107" i="61"/>
  <c r="X124" i="61" s="1"/>
  <c r="Y107" i="61"/>
  <c r="Y124" i="61" s="1"/>
  <c r="AE105" i="61" l="1"/>
  <c r="AE107" i="61" s="1"/>
  <c r="AE124" i="61" s="1"/>
  <c r="N68" i="65" l="1"/>
  <c r="M68" i="65"/>
  <c r="Y68" i="65" l="1"/>
  <c r="M70" i="65"/>
  <c r="Z68" i="65"/>
  <c r="N70" i="65"/>
  <c r="AC36" i="65"/>
  <c r="AF68" i="65" l="1"/>
  <c r="AF70" i="65" s="1"/>
  <c r="Z70" i="65"/>
  <c r="AE68" i="65"/>
  <c r="AE70" i="65" s="1"/>
  <c r="Y70" i="65"/>
  <c r="V130" i="61"/>
  <c r="U130" i="61"/>
  <c r="S130" i="61"/>
  <c r="R130" i="61"/>
  <c r="J130" i="61"/>
  <c r="I130" i="61"/>
  <c r="H130" i="61"/>
  <c r="G130" i="61"/>
  <c r="F130" i="61"/>
  <c r="E130" i="61"/>
  <c r="C130" i="61"/>
  <c r="B130" i="61"/>
  <c r="L27" i="61"/>
  <c r="Y27" i="61" s="1"/>
  <c r="AE27" i="61" s="1"/>
  <c r="K27" i="61"/>
  <c r="X27" i="61" s="1"/>
  <c r="AD27" i="61" s="1"/>
  <c r="Q84" i="65"/>
  <c r="P84" i="65"/>
  <c r="Q83" i="65"/>
  <c r="P83" i="65"/>
  <c r="Q82" i="65"/>
  <c r="P82" i="65"/>
  <c r="Q81" i="65"/>
  <c r="P81" i="65"/>
  <c r="Q80" i="65"/>
  <c r="P80" i="65"/>
  <c r="Q79" i="65"/>
  <c r="P79" i="65"/>
  <c r="V80" i="65"/>
  <c r="V81" i="65"/>
  <c r="V83" i="65"/>
  <c r="V84" i="65"/>
  <c r="Q78" i="65"/>
  <c r="P78" i="65"/>
  <c r="Q65" i="65"/>
  <c r="P65" i="65"/>
  <c r="L130" i="61" l="1"/>
  <c r="AE130" i="61" s="1"/>
  <c r="K130" i="61"/>
  <c r="AD130" i="61" s="1"/>
  <c r="P86" i="65"/>
  <c r="B6" i="46" s="1"/>
  <c r="Q86" i="65"/>
  <c r="C6" i="46" s="1"/>
  <c r="R25" i="71" l="1"/>
  <c r="I25" i="71"/>
  <c r="H25" i="71"/>
  <c r="Q25" i="71" s="1"/>
  <c r="AB142" i="61"/>
  <c r="AA142" i="61"/>
  <c r="V129" i="61"/>
  <c r="U129" i="61"/>
  <c r="S129" i="61"/>
  <c r="R129" i="61"/>
  <c r="J129" i="61"/>
  <c r="I129" i="61"/>
  <c r="H129" i="61"/>
  <c r="G129" i="61"/>
  <c r="F129" i="61"/>
  <c r="E129" i="61"/>
  <c r="C129" i="61"/>
  <c r="B129" i="61"/>
  <c r="AB99" i="61"/>
  <c r="AA99" i="61"/>
  <c r="V99" i="61"/>
  <c r="U99" i="61"/>
  <c r="S99" i="61"/>
  <c r="R99" i="61"/>
  <c r="J99" i="61"/>
  <c r="I99" i="61"/>
  <c r="H99" i="61"/>
  <c r="G99" i="61"/>
  <c r="F99" i="61"/>
  <c r="E99" i="61"/>
  <c r="C99" i="61"/>
  <c r="B99" i="61"/>
  <c r="L86" i="61"/>
  <c r="AE86" i="61" s="1"/>
  <c r="K86" i="61"/>
  <c r="AD86" i="61" s="1"/>
  <c r="AB71" i="61"/>
  <c r="AA71" i="61"/>
  <c r="V71" i="61"/>
  <c r="U71" i="61"/>
  <c r="S71" i="61"/>
  <c r="R71" i="61"/>
  <c r="J71" i="61"/>
  <c r="I71" i="61"/>
  <c r="H71" i="61"/>
  <c r="G71" i="61"/>
  <c r="F71" i="61"/>
  <c r="E71" i="61"/>
  <c r="C71" i="61"/>
  <c r="B71" i="61"/>
  <c r="L58" i="61"/>
  <c r="Y58" i="61" s="1"/>
  <c r="AE58" i="61" s="1"/>
  <c r="K58" i="61"/>
  <c r="X58" i="61" s="1"/>
  <c r="AD58" i="61" s="1"/>
  <c r="AB39" i="61"/>
  <c r="AA39" i="61"/>
  <c r="S39" i="61"/>
  <c r="R39" i="61"/>
  <c r="J39" i="61"/>
  <c r="I39" i="61"/>
  <c r="H39" i="61"/>
  <c r="G39" i="61"/>
  <c r="F39" i="61"/>
  <c r="E39" i="61"/>
  <c r="C39" i="61"/>
  <c r="B39" i="61"/>
  <c r="L26" i="61"/>
  <c r="Y26" i="61" s="1"/>
  <c r="AE26" i="61" s="1"/>
  <c r="K26" i="61"/>
  <c r="X26" i="61" s="1"/>
  <c r="AD26" i="61" s="1"/>
  <c r="L97" i="61"/>
  <c r="Y97" i="61" s="1"/>
  <c r="K97" i="61"/>
  <c r="X97" i="61" s="1"/>
  <c r="L96" i="61"/>
  <c r="Y96" i="61" s="1"/>
  <c r="AE96" i="61" s="1"/>
  <c r="K96" i="61"/>
  <c r="X96" i="61" s="1"/>
  <c r="AD96" i="61" s="1"/>
  <c r="L95" i="61"/>
  <c r="Y95" i="61" s="1"/>
  <c r="AE95" i="61" s="1"/>
  <c r="K95" i="61"/>
  <c r="X95" i="61" s="1"/>
  <c r="AD95" i="61" s="1"/>
  <c r="L94" i="61"/>
  <c r="Y94" i="61" s="1"/>
  <c r="AE94" i="61" s="1"/>
  <c r="K94" i="61"/>
  <c r="X94" i="61" s="1"/>
  <c r="AD94" i="61" s="1"/>
  <c r="L93" i="61"/>
  <c r="Y93" i="61" s="1"/>
  <c r="AE93" i="61" s="1"/>
  <c r="K93" i="61"/>
  <c r="X93" i="61" s="1"/>
  <c r="AD93" i="61" s="1"/>
  <c r="L92" i="61"/>
  <c r="Y92" i="61" s="1"/>
  <c r="AE92" i="61" s="1"/>
  <c r="K92" i="61"/>
  <c r="X92" i="61" s="1"/>
  <c r="AD92" i="61" s="1"/>
  <c r="L91" i="61"/>
  <c r="AE91" i="61" s="1"/>
  <c r="K91" i="61"/>
  <c r="AD91" i="61" s="1"/>
  <c r="L90" i="61"/>
  <c r="K90" i="61"/>
  <c r="L89" i="61"/>
  <c r="K89" i="61"/>
  <c r="L88" i="61"/>
  <c r="K88" i="61"/>
  <c r="V82" i="61"/>
  <c r="U82" i="61"/>
  <c r="S82" i="61"/>
  <c r="R82" i="61"/>
  <c r="J82" i="61"/>
  <c r="I82" i="61"/>
  <c r="H82" i="61"/>
  <c r="G82" i="61"/>
  <c r="F82" i="61"/>
  <c r="E82" i="61"/>
  <c r="C82" i="61"/>
  <c r="B82" i="61"/>
  <c r="V81" i="61"/>
  <c r="U81" i="61"/>
  <c r="S81" i="61"/>
  <c r="R81" i="61"/>
  <c r="J81" i="61"/>
  <c r="I81" i="61"/>
  <c r="H81" i="61"/>
  <c r="G81" i="61"/>
  <c r="F81" i="61"/>
  <c r="E81" i="61"/>
  <c r="C81" i="61"/>
  <c r="B81" i="61"/>
  <c r="V54" i="61"/>
  <c r="U54" i="61"/>
  <c r="S54" i="61"/>
  <c r="R54" i="61"/>
  <c r="J54" i="61"/>
  <c r="I54" i="61"/>
  <c r="H54" i="61"/>
  <c r="G54" i="61"/>
  <c r="F54" i="61"/>
  <c r="E54" i="61"/>
  <c r="C54" i="61"/>
  <c r="B54" i="61"/>
  <c r="V53" i="61"/>
  <c r="U53" i="61"/>
  <c r="S53" i="61"/>
  <c r="R53" i="61"/>
  <c r="J53" i="61"/>
  <c r="I53" i="61"/>
  <c r="H53" i="61"/>
  <c r="G53" i="61"/>
  <c r="F53" i="61"/>
  <c r="E53" i="61"/>
  <c r="C53" i="61"/>
  <c r="B53" i="61"/>
  <c r="AB24" i="61"/>
  <c r="AA24" i="61"/>
  <c r="S22" i="61"/>
  <c r="R22" i="61"/>
  <c r="J22" i="61"/>
  <c r="I22" i="61"/>
  <c r="H22" i="61"/>
  <c r="G22" i="61"/>
  <c r="F22" i="61"/>
  <c r="E22" i="61"/>
  <c r="C22" i="61"/>
  <c r="B22" i="61"/>
  <c r="B21" i="61"/>
  <c r="C21" i="61"/>
  <c r="E21" i="61"/>
  <c r="F21" i="61"/>
  <c r="G21" i="61"/>
  <c r="H21" i="61"/>
  <c r="I21" i="61"/>
  <c r="J21" i="61"/>
  <c r="R21" i="61"/>
  <c r="S21" i="61"/>
  <c r="W83" i="65"/>
  <c r="T83" i="65"/>
  <c r="S83" i="65"/>
  <c r="L83" i="65"/>
  <c r="K83" i="65"/>
  <c r="J83" i="65"/>
  <c r="I83" i="65"/>
  <c r="H83" i="65"/>
  <c r="G83" i="65"/>
  <c r="E83" i="65"/>
  <c r="D83" i="65"/>
  <c r="N62" i="65"/>
  <c r="M62" i="65"/>
  <c r="N51" i="65"/>
  <c r="Z51" i="65" s="1"/>
  <c r="AF51" i="65" s="1"/>
  <c r="M51" i="65"/>
  <c r="Y51" i="65" s="1"/>
  <c r="AE51" i="65" s="1"/>
  <c r="N33" i="65"/>
  <c r="Z33" i="65" s="1"/>
  <c r="AF33" i="65" s="1"/>
  <c r="M33" i="65"/>
  <c r="Y33" i="65" s="1"/>
  <c r="AE33" i="65" s="1"/>
  <c r="L36" i="61"/>
  <c r="Y36" i="61" s="1"/>
  <c r="AE36" i="61" s="1"/>
  <c r="K36" i="61"/>
  <c r="X36" i="61" s="1"/>
  <c r="AD36" i="61" s="1"/>
  <c r="L68" i="61"/>
  <c r="Y68" i="61" s="1"/>
  <c r="AE68" i="61" s="1"/>
  <c r="K68" i="61"/>
  <c r="X68" i="61" s="1"/>
  <c r="AD68"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L63" i="61"/>
  <c r="Y63" i="61" s="1"/>
  <c r="AE63" i="61" s="1"/>
  <c r="K63" i="61"/>
  <c r="X63" i="61" s="1"/>
  <c r="AD63" i="61" s="1"/>
  <c r="L31" i="61"/>
  <c r="Y31" i="61" s="1"/>
  <c r="AE31" i="61" s="1"/>
  <c r="K31" i="61"/>
  <c r="X31" i="61" s="1"/>
  <c r="AD31" i="61" s="1"/>
  <c r="Q35" i="74"/>
  <c r="P35" i="74"/>
  <c r="L129" i="61" l="1"/>
  <c r="AE90" i="61"/>
  <c r="AD90" i="61"/>
  <c r="Y62" i="65"/>
  <c r="Z62" i="65"/>
  <c r="K54" i="61"/>
  <c r="X54" i="61" s="1"/>
  <c r="AD54" i="61" s="1"/>
  <c r="L54" i="61"/>
  <c r="Y54" i="61" s="1"/>
  <c r="AE54" i="61" s="1"/>
  <c r="K129" i="61"/>
  <c r="L22" i="61"/>
  <c r="Y22" i="61" s="1"/>
  <c r="AE22" i="61" s="1"/>
  <c r="L81" i="61"/>
  <c r="AE81" i="61" s="1"/>
  <c r="L82" i="61"/>
  <c r="AE82" i="61" s="1"/>
  <c r="K81" i="61"/>
  <c r="AD81" i="61" s="1"/>
  <c r="K82" i="61"/>
  <c r="AD82" i="61" s="1"/>
  <c r="M83" i="65"/>
  <c r="Y83" i="65" s="1"/>
  <c r="N83" i="65"/>
  <c r="Z83" i="65" s="1"/>
  <c r="K22" i="61"/>
  <c r="X22" i="61" s="1"/>
  <c r="AD22" i="61" s="1"/>
  <c r="L21" i="61"/>
  <c r="Y21" i="61" s="1"/>
  <c r="AE21" i="61" s="1"/>
  <c r="K21" i="61"/>
  <c r="X21" i="61" s="1"/>
  <c r="L139" i="61"/>
  <c r="Y139" i="61" s="1"/>
  <c r="AE139" i="61" s="1"/>
  <c r="K139" i="61"/>
  <c r="X139" i="61" s="1"/>
  <c r="AD139" i="61" s="1"/>
  <c r="L138" i="61"/>
  <c r="Y138" i="61" s="1"/>
  <c r="AE138" i="61" s="1"/>
  <c r="K138" i="61"/>
  <c r="X138" i="61" s="1"/>
  <c r="AD138" i="61" s="1"/>
  <c r="L137" i="61"/>
  <c r="Y137" i="61" s="1"/>
  <c r="AE137" i="61" s="1"/>
  <c r="K137" i="61"/>
  <c r="X137" i="61" s="1"/>
  <c r="AD137" i="61" s="1"/>
  <c r="L136" i="61"/>
  <c r="Y136" i="61" s="1"/>
  <c r="AE136" i="61" s="1"/>
  <c r="K136" i="61"/>
  <c r="X136" i="61" s="1"/>
  <c r="AD136" i="61" s="1"/>
  <c r="L135" i="61"/>
  <c r="Y135" i="61" s="1"/>
  <c r="AE135" i="61" s="1"/>
  <c r="K135" i="61"/>
  <c r="X135" i="61" s="1"/>
  <c r="AD135" i="61" s="1"/>
  <c r="L134" i="61"/>
  <c r="AE134" i="61" s="1"/>
  <c r="K134" i="61"/>
  <c r="AD134" i="61" s="1"/>
  <c r="W84" i="65"/>
  <c r="W81" i="65"/>
  <c r="W80" i="65"/>
  <c r="L62" i="61"/>
  <c r="Y62" i="61" s="1"/>
  <c r="AE62" i="61" s="1"/>
  <c r="K62" i="61"/>
  <c r="X62" i="61" s="1"/>
  <c r="AD62" i="61" s="1"/>
  <c r="L30" i="61"/>
  <c r="Y30" i="61" s="1"/>
  <c r="AE30" i="61" s="1"/>
  <c r="K30" i="61"/>
  <c r="X30" i="61" s="1"/>
  <c r="AD30" i="61" s="1"/>
  <c r="AE89" i="61"/>
  <c r="AD89" i="61"/>
  <c r="L61" i="61"/>
  <c r="Y61" i="61" s="1"/>
  <c r="AE61" i="61" s="1"/>
  <c r="K61" i="61"/>
  <c r="X61" i="61" s="1"/>
  <c r="AD61" i="61" s="1"/>
  <c r="L29" i="61"/>
  <c r="Y29" i="61" s="1"/>
  <c r="AE29" i="61" s="1"/>
  <c r="K29" i="61"/>
  <c r="X29" i="61" s="1"/>
  <c r="AD29" i="61" s="1"/>
  <c r="V131" i="61"/>
  <c r="U131" i="61"/>
  <c r="S131" i="61"/>
  <c r="R131" i="61"/>
  <c r="J131" i="61"/>
  <c r="I131" i="61"/>
  <c r="H131" i="61"/>
  <c r="G131" i="61"/>
  <c r="F131" i="61"/>
  <c r="E131" i="61"/>
  <c r="C131" i="61"/>
  <c r="B131" i="61"/>
  <c r="L28" i="61"/>
  <c r="Y28" i="61" s="1"/>
  <c r="AE28" i="61" s="1"/>
  <c r="K28" i="61"/>
  <c r="X28" i="61" s="1"/>
  <c r="AD28" i="61" s="1"/>
  <c r="AE88" i="61"/>
  <c r="AD88" i="61"/>
  <c r="L60" i="61"/>
  <c r="Y60" i="61" s="1"/>
  <c r="AE60" i="61" s="1"/>
  <c r="K60" i="61"/>
  <c r="X60" i="61" s="1"/>
  <c r="AD60" i="61" s="1"/>
  <c r="AE62" i="65" l="1"/>
  <c r="AF62" i="65"/>
  <c r="AE83" i="65"/>
  <c r="AF83" i="65"/>
  <c r="AE129" i="61"/>
  <c r="AD129" i="61"/>
  <c r="AD21" i="61"/>
  <c r="L133" i="61"/>
  <c r="AE133" i="61" s="1"/>
  <c r="K133" i="61"/>
  <c r="AD133" i="61" s="1"/>
  <c r="K132" i="61"/>
  <c r="AD132" i="61" s="1"/>
  <c r="L132" i="61"/>
  <c r="AE132" i="61" s="1"/>
  <c r="L131" i="61"/>
  <c r="AE131" i="61" s="1"/>
  <c r="K131" i="61"/>
  <c r="AD131" i="61" s="1"/>
  <c r="O48" i="71"/>
  <c r="N48" i="71"/>
  <c r="L48" i="71"/>
  <c r="K48" i="71"/>
  <c r="G48" i="71"/>
  <c r="F48" i="71"/>
  <c r="E48" i="71"/>
  <c r="D48" i="71"/>
  <c r="C48" i="71"/>
  <c r="B48" i="71"/>
  <c r="I26" i="71"/>
  <c r="R26" i="71" s="1"/>
  <c r="H26" i="71"/>
  <c r="Q26" i="71" s="1"/>
  <c r="I24" i="71"/>
  <c r="R24" i="71" s="1"/>
  <c r="H24" i="71"/>
  <c r="Q24" i="71" s="1"/>
  <c r="I23" i="71"/>
  <c r="R23" i="71" s="1"/>
  <c r="H23" i="71"/>
  <c r="Q23" i="71" s="1"/>
  <c r="G142" i="61"/>
  <c r="V142" i="61"/>
  <c r="U142" i="61"/>
  <c r="S142" i="61"/>
  <c r="R142" i="61"/>
  <c r="C142" i="61"/>
  <c r="B142" i="61"/>
  <c r="AE97" i="61"/>
  <c r="AD97" i="61"/>
  <c r="L59" i="61"/>
  <c r="K59" i="61"/>
  <c r="F142" i="61" l="1"/>
  <c r="J142" i="61"/>
  <c r="I142" i="61"/>
  <c r="H142" i="61"/>
  <c r="E142" i="61"/>
  <c r="X59" i="61"/>
  <c r="K140" i="61"/>
  <c r="X140" i="61" s="1"/>
  <c r="AD140" i="61" s="1"/>
  <c r="L140" i="61"/>
  <c r="Y140" i="61" s="1"/>
  <c r="AE140" i="61" s="1"/>
  <c r="Y59" i="61"/>
  <c r="L142" i="61" l="1"/>
  <c r="K142" i="61"/>
  <c r="AD59" i="61"/>
  <c r="Y142" i="61"/>
  <c r="X142" i="61"/>
  <c r="AE59" i="61"/>
  <c r="B80" i="61" l="1"/>
  <c r="B79" i="61"/>
  <c r="C80" i="61"/>
  <c r="C79" i="61"/>
  <c r="V80" i="61"/>
  <c r="U80" i="61"/>
  <c r="S80" i="61"/>
  <c r="R80" i="61"/>
  <c r="J80" i="61"/>
  <c r="I80" i="61"/>
  <c r="H80" i="61"/>
  <c r="G80" i="61"/>
  <c r="F80" i="61"/>
  <c r="E80" i="61"/>
  <c r="V52" i="61"/>
  <c r="U52" i="61"/>
  <c r="V51" i="61"/>
  <c r="U51" i="61"/>
  <c r="S52" i="61"/>
  <c r="R52" i="61"/>
  <c r="S51" i="61"/>
  <c r="R51" i="61"/>
  <c r="J52" i="61"/>
  <c r="I52" i="61"/>
  <c r="H52" i="61"/>
  <c r="G52" i="61"/>
  <c r="F52" i="61"/>
  <c r="E52" i="61"/>
  <c r="J51" i="61"/>
  <c r="I51" i="61"/>
  <c r="H51" i="61"/>
  <c r="G51" i="61"/>
  <c r="F51" i="61"/>
  <c r="E51" i="61"/>
  <c r="C52" i="61"/>
  <c r="C51" i="61"/>
  <c r="B52" i="61"/>
  <c r="B51" i="61"/>
  <c r="S20" i="61"/>
  <c r="R20" i="61"/>
  <c r="S19" i="61"/>
  <c r="R19" i="61"/>
  <c r="J20" i="61"/>
  <c r="I20" i="61"/>
  <c r="H20" i="61"/>
  <c r="G20" i="61"/>
  <c r="J19" i="61"/>
  <c r="I19" i="61"/>
  <c r="H19" i="61"/>
  <c r="G19" i="61"/>
  <c r="F20" i="61"/>
  <c r="F19" i="61"/>
  <c r="E20" i="61"/>
  <c r="E19" i="61"/>
  <c r="C20" i="61"/>
  <c r="C19" i="61"/>
  <c r="B20" i="61"/>
  <c r="B19" i="61"/>
  <c r="N61" i="65"/>
  <c r="Z61" i="65" s="1"/>
  <c r="AF61" i="65" s="1"/>
  <c r="M61" i="65"/>
  <c r="Y61" i="65" s="1"/>
  <c r="AE61" i="65" s="1"/>
  <c r="N50" i="65"/>
  <c r="M50" i="65"/>
  <c r="N32" i="65"/>
  <c r="Z32" i="65" s="1"/>
  <c r="AF32" i="65" s="1"/>
  <c r="M32" i="65"/>
  <c r="Y32" i="65" s="1"/>
  <c r="AE32" i="65" s="1"/>
  <c r="H46" i="71"/>
  <c r="H45" i="71"/>
  <c r="Q45" i="71" s="1"/>
  <c r="H44" i="71"/>
  <c r="H41" i="71"/>
  <c r="H40" i="71"/>
  <c r="H38" i="71"/>
  <c r="H37" i="71"/>
  <c r="I45" i="71"/>
  <c r="R45" i="71" s="1"/>
  <c r="AB56" i="61"/>
  <c r="AA56" i="61"/>
  <c r="N30" i="74"/>
  <c r="T30" i="74" s="1"/>
  <c r="M30" i="74"/>
  <c r="S30" i="74" s="1"/>
  <c r="N29" i="74"/>
  <c r="T29" i="74" s="1"/>
  <c r="M29" i="74"/>
  <c r="S29" i="74" s="1"/>
  <c r="Z50" i="65" l="1"/>
  <c r="AF50" i="65" s="1"/>
  <c r="L53" i="61"/>
  <c r="Y53" i="61" s="1"/>
  <c r="AE53" i="61" s="1"/>
  <c r="Y50" i="65"/>
  <c r="AE50" i="65" s="1"/>
  <c r="K53" i="61"/>
  <c r="X53" i="61" s="1"/>
  <c r="AD53" i="61" s="1"/>
  <c r="N82" i="65"/>
  <c r="L80" i="61"/>
  <c r="AE80" i="61" s="1"/>
  <c r="M82" i="65"/>
  <c r="Y82" i="65" s="1"/>
  <c r="K80" i="61"/>
  <c r="AD80" i="61" s="1"/>
  <c r="L19" i="61"/>
  <c r="Y19" i="61" s="1"/>
  <c r="K19" i="61"/>
  <c r="X19" i="61" s="1"/>
  <c r="L20" i="61"/>
  <c r="Y20" i="61" s="1"/>
  <c r="AE20" i="61" s="1"/>
  <c r="K20" i="61"/>
  <c r="X20" i="61" s="1"/>
  <c r="AD20" i="61" s="1"/>
  <c r="M3" i="74"/>
  <c r="M40" i="74" s="1"/>
  <c r="R25" i="63"/>
  <c r="AE82" i="65" l="1"/>
  <c r="Z82" i="65"/>
  <c r="AF82" i="65" s="1"/>
  <c r="I37" i="71"/>
  <c r="R37" i="71" s="1"/>
  <c r="Q37" i="71"/>
  <c r="I46" i="71"/>
  <c r="R46" i="71" s="1"/>
  <c r="Q46" i="71"/>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M28" i="74"/>
  <c r="S28" i="74" s="1"/>
  <c r="D73" i="65"/>
  <c r="E73" i="65"/>
  <c r="G73" i="65"/>
  <c r="H73" i="65"/>
  <c r="I73" i="65"/>
  <c r="J73" i="65"/>
  <c r="K73" i="65"/>
  <c r="L73" i="65"/>
  <c r="S73" i="65"/>
  <c r="T73" i="65"/>
  <c r="AC86" i="65"/>
  <c r="AB86" i="65"/>
  <c r="T84" i="65"/>
  <c r="S84" i="65"/>
  <c r="T81" i="65"/>
  <c r="S81" i="65"/>
  <c r="T80" i="65"/>
  <c r="S80" i="65"/>
  <c r="T79" i="65"/>
  <c r="S79" i="65"/>
  <c r="T74" i="65"/>
  <c r="S74" i="65"/>
  <c r="L84" i="65"/>
  <c r="K84" i="65"/>
  <c r="J84" i="65"/>
  <c r="I84" i="65"/>
  <c r="H84" i="65"/>
  <c r="G84" i="65"/>
  <c r="E84" i="65"/>
  <c r="D84" i="65"/>
  <c r="L81" i="65"/>
  <c r="K81" i="65"/>
  <c r="J81" i="65"/>
  <c r="I81" i="65"/>
  <c r="H81" i="65"/>
  <c r="G81" i="65"/>
  <c r="E81" i="65"/>
  <c r="D81" i="65"/>
  <c r="L80" i="65"/>
  <c r="K80" i="65"/>
  <c r="J80" i="65"/>
  <c r="I80" i="65"/>
  <c r="H80" i="65"/>
  <c r="G80" i="65"/>
  <c r="E80" i="65"/>
  <c r="D80" i="65"/>
  <c r="L79" i="65"/>
  <c r="K79" i="65"/>
  <c r="J79" i="65"/>
  <c r="I79" i="65"/>
  <c r="H79" i="65"/>
  <c r="G79" i="65"/>
  <c r="E79" i="65"/>
  <c r="D79" i="65"/>
  <c r="L78" i="65"/>
  <c r="K78" i="65"/>
  <c r="J78" i="65"/>
  <c r="I78" i="65"/>
  <c r="H78" i="65"/>
  <c r="G78" i="65"/>
  <c r="E78" i="65"/>
  <c r="D78" i="65"/>
  <c r="L77" i="65"/>
  <c r="K77" i="65"/>
  <c r="J77" i="65"/>
  <c r="I77" i="65"/>
  <c r="H77" i="65"/>
  <c r="G77" i="65"/>
  <c r="E77" i="65"/>
  <c r="D77" i="65"/>
  <c r="L76" i="65"/>
  <c r="K76" i="65"/>
  <c r="J76" i="65"/>
  <c r="I76" i="65"/>
  <c r="H76" i="65"/>
  <c r="G76" i="65"/>
  <c r="E76" i="65"/>
  <c r="D76" i="65"/>
  <c r="L75" i="65"/>
  <c r="K75" i="65"/>
  <c r="J75" i="65"/>
  <c r="I75" i="65"/>
  <c r="H75" i="65"/>
  <c r="G75" i="65"/>
  <c r="E75" i="65"/>
  <c r="D75" i="65"/>
  <c r="L74" i="65"/>
  <c r="K74" i="65"/>
  <c r="J74" i="65"/>
  <c r="I74" i="65"/>
  <c r="H74" i="65"/>
  <c r="G74" i="65"/>
  <c r="E74" i="65"/>
  <c r="D74" i="65"/>
  <c r="M76" i="65" l="1"/>
  <c r="Y76" i="65" s="1"/>
  <c r="N75" i="65"/>
  <c r="Z75" i="65" s="1"/>
  <c r="M75" i="65"/>
  <c r="Y75" i="65" s="1"/>
  <c r="M79" i="65"/>
  <c r="Y79" i="65" s="1"/>
  <c r="M74" i="65"/>
  <c r="Y74" i="65" s="1"/>
  <c r="S86" i="65"/>
  <c r="B7" i="46" s="1"/>
  <c r="N79" i="65"/>
  <c r="Z79" i="65" s="1"/>
  <c r="N76" i="65"/>
  <c r="Z76" i="65" s="1"/>
  <c r="N74" i="65"/>
  <c r="Z74" i="65" s="1"/>
  <c r="M78" i="65"/>
  <c r="Y78" i="65" s="1"/>
  <c r="N77" i="65"/>
  <c r="Z77" i="65" s="1"/>
  <c r="N78" i="65"/>
  <c r="Z78" i="65" s="1"/>
  <c r="T86" i="65"/>
  <c r="C7" i="46" s="1"/>
  <c r="M77" i="65"/>
  <c r="Y77" i="65" s="1"/>
  <c r="L86" i="65"/>
  <c r="K86" i="65"/>
  <c r="W86" i="65"/>
  <c r="C8" i="46" s="1"/>
  <c r="V86" i="65"/>
  <c r="B8" i="46" s="1"/>
  <c r="M81" i="65"/>
  <c r="Y81" i="65" s="1"/>
  <c r="G86" i="65"/>
  <c r="M84" i="65"/>
  <c r="Y84" i="65" s="1"/>
  <c r="N80" i="65"/>
  <c r="Z80" i="65" s="1"/>
  <c r="I86" i="65"/>
  <c r="M80" i="65"/>
  <c r="Y80" i="65" s="1"/>
  <c r="N81" i="65"/>
  <c r="Z81" i="65" s="1"/>
  <c r="J86" i="65"/>
  <c r="N84" i="65"/>
  <c r="Z84" i="65" s="1"/>
  <c r="H86" i="65"/>
  <c r="D86" i="65"/>
  <c r="E86" i="65"/>
  <c r="AF84" i="65" l="1"/>
  <c r="AE84" i="65"/>
  <c r="AF81" i="65"/>
  <c r="AE81" i="65"/>
  <c r="AF80" i="65"/>
  <c r="AE80" i="65"/>
  <c r="AF79" i="65"/>
  <c r="AE79" i="65"/>
  <c r="AF78" i="65"/>
  <c r="AE78" i="65"/>
  <c r="AF77" i="65"/>
  <c r="AE77" i="65"/>
  <c r="AF76" i="65"/>
  <c r="AE76" i="65"/>
  <c r="AF75" i="65"/>
  <c r="AE75" i="65"/>
  <c r="AF74" i="65"/>
  <c r="AE74" i="65"/>
  <c r="I38" i="74"/>
  <c r="Q50" i="74"/>
  <c r="Q52" i="74" s="1"/>
  <c r="P50" i="74"/>
  <c r="P52" i="74" s="1"/>
  <c r="K50" i="74"/>
  <c r="J50" i="74"/>
  <c r="E50" i="74"/>
  <c r="D50" i="74"/>
  <c r="N46" i="74"/>
  <c r="T46" i="74" s="1"/>
  <c r="M46" i="74"/>
  <c r="S46" i="74" s="1"/>
  <c r="N44" i="74"/>
  <c r="T44" i="74" s="1"/>
  <c r="M44" i="74"/>
  <c r="S44" i="74" s="1"/>
  <c r="L87" i="61"/>
  <c r="L99" i="61" s="1"/>
  <c r="K87" i="61"/>
  <c r="K99" i="61" s="1"/>
  <c r="L69" i="61"/>
  <c r="L71" i="61" s="1"/>
  <c r="K69" i="61"/>
  <c r="K71" i="61" s="1"/>
  <c r="X99" i="61" l="1"/>
  <c r="Y99" i="61"/>
  <c r="X69" i="61"/>
  <c r="X71" i="61" s="1"/>
  <c r="Y69" i="61"/>
  <c r="Y71" i="61" s="1"/>
  <c r="M50" i="74"/>
  <c r="N50" i="74"/>
  <c r="G50" i="74"/>
  <c r="H50" i="74"/>
  <c r="I38" i="71"/>
  <c r="R38" i="71" s="1"/>
  <c r="Q38" i="71"/>
  <c r="AB84" i="61"/>
  <c r="AB101" i="61" s="1"/>
  <c r="AA84" i="61"/>
  <c r="AC65" i="65"/>
  <c r="AB65" i="65"/>
  <c r="L65" i="65"/>
  <c r="K65" i="65"/>
  <c r="J65" i="65"/>
  <c r="I65" i="65"/>
  <c r="H65" i="65"/>
  <c r="G65" i="65"/>
  <c r="W65" i="65"/>
  <c r="V65" i="65"/>
  <c r="T65" i="65"/>
  <c r="S65" i="65"/>
  <c r="E65" i="65"/>
  <c r="D65" i="65"/>
  <c r="N63" i="65"/>
  <c r="M63" i="65"/>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Y63" i="65" l="1"/>
  <c r="F33" i="46"/>
  <c r="F34" i="46" s="1"/>
  <c r="G33" i="46"/>
  <c r="G34" i="46" s="1"/>
  <c r="H34" i="46" s="1"/>
  <c r="Z63" i="65"/>
  <c r="B34" i="46"/>
  <c r="C34" i="46"/>
  <c r="D33" i="46" s="1"/>
  <c r="D34" i="46" s="1"/>
  <c r="AB144" i="61"/>
  <c r="AD69" i="61"/>
  <c r="AD71" i="61" s="1"/>
  <c r="AE87" i="61"/>
  <c r="AE99" i="61" s="1"/>
  <c r="AD87" i="61"/>
  <c r="AD99" i="61" s="1"/>
  <c r="AE69" i="61"/>
  <c r="AE71"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V77" i="61"/>
  <c r="U77" i="61"/>
  <c r="S77" i="61"/>
  <c r="R77" i="61"/>
  <c r="J77" i="61"/>
  <c r="I77" i="61"/>
  <c r="H77" i="61"/>
  <c r="G77" i="61"/>
  <c r="F77" i="61"/>
  <c r="E77" i="61"/>
  <c r="C77" i="61"/>
  <c r="B77" i="61"/>
  <c r="N57" i="65"/>
  <c r="M57" i="65"/>
  <c r="V79" i="61"/>
  <c r="U79" i="61"/>
  <c r="S79" i="61"/>
  <c r="R79" i="61"/>
  <c r="J79" i="61"/>
  <c r="I79" i="61"/>
  <c r="H79" i="61"/>
  <c r="G79" i="61"/>
  <c r="F79" i="61"/>
  <c r="E79" i="61"/>
  <c r="N60" i="65"/>
  <c r="Z60" i="65" s="1"/>
  <c r="AF60" i="65" s="1"/>
  <c r="M60" i="65"/>
  <c r="Y60" i="65" s="1"/>
  <c r="AE60" i="65" s="1"/>
  <c r="N49" i="65"/>
  <c r="M49" i="65"/>
  <c r="N31" i="65"/>
  <c r="Z31" i="65" s="1"/>
  <c r="M31" i="65"/>
  <c r="Y31" i="65" s="1"/>
  <c r="E13" i="71"/>
  <c r="D13" i="71"/>
  <c r="J11" i="71"/>
  <c r="B50" i="61"/>
  <c r="C50" i="61"/>
  <c r="V78" i="61"/>
  <c r="U78" i="61"/>
  <c r="S78" i="61"/>
  <c r="R78" i="61"/>
  <c r="J78" i="61"/>
  <c r="I78" i="61"/>
  <c r="H78" i="61"/>
  <c r="G78" i="61"/>
  <c r="F78" i="61"/>
  <c r="E78" i="61"/>
  <c r="C78" i="61"/>
  <c r="B78" i="61"/>
  <c r="N58" i="65"/>
  <c r="Z58" i="65" s="1"/>
  <c r="AF58" i="65" s="1"/>
  <c r="M58" i="65"/>
  <c r="Y58" i="65" s="1"/>
  <c r="AE58"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0" i="61"/>
  <c r="U50" i="61"/>
  <c r="S50" i="61"/>
  <c r="R50" i="61"/>
  <c r="J50" i="61"/>
  <c r="I50" i="61"/>
  <c r="H50" i="61"/>
  <c r="G50" i="61"/>
  <c r="F50" i="61"/>
  <c r="E50" i="61"/>
  <c r="AF63" i="65" l="1"/>
  <c r="K33" i="46"/>
  <c r="K34" i="46" s="1"/>
  <c r="L33" i="46" s="1"/>
  <c r="L34" i="46" s="1"/>
  <c r="J33" i="46"/>
  <c r="J34" i="46" s="1"/>
  <c r="AE63" i="65"/>
  <c r="Q27" i="71"/>
  <c r="H48" i="71"/>
  <c r="R27" i="71"/>
  <c r="I48" i="71"/>
  <c r="Z49" i="65"/>
  <c r="AF49" i="65" s="1"/>
  <c r="L52" i="61"/>
  <c r="Y52" i="61" s="1"/>
  <c r="AE52" i="61" s="1"/>
  <c r="Y49" i="65"/>
  <c r="AE49" i="65" s="1"/>
  <c r="K52" i="61"/>
  <c r="X52" i="61" s="1"/>
  <c r="AD52" i="61" s="1"/>
  <c r="R41" i="71"/>
  <c r="Q41" i="71"/>
  <c r="AE31" i="65"/>
  <c r="AF31" i="65"/>
  <c r="R30" i="71"/>
  <c r="Q30" i="71"/>
  <c r="H84" i="61"/>
  <c r="I84" i="61"/>
  <c r="J84" i="61"/>
  <c r="B84" i="61"/>
  <c r="R84" i="61"/>
  <c r="C84" i="61"/>
  <c r="S84" i="61"/>
  <c r="E84" i="61"/>
  <c r="U84" i="61"/>
  <c r="F84" i="61"/>
  <c r="V84" i="61"/>
  <c r="G84" i="61"/>
  <c r="Y57" i="65"/>
  <c r="Z57" i="65"/>
  <c r="H35" i="74"/>
  <c r="H52" i="74" s="1"/>
  <c r="G35" i="74"/>
  <c r="G52" i="74" s="1"/>
  <c r="N35" i="74"/>
  <c r="M8" i="74"/>
  <c r="S8" i="74" s="1"/>
  <c r="L15" i="46"/>
  <c r="L19" i="46"/>
  <c r="L23" i="46"/>
  <c r="L16" i="46"/>
  <c r="L20" i="46"/>
  <c r="L24" i="46"/>
  <c r="L17" i="46"/>
  <c r="L21" i="46"/>
  <c r="L25" i="46"/>
  <c r="L18" i="46"/>
  <c r="L22" i="46"/>
  <c r="O16" i="47"/>
  <c r="O10" i="47"/>
  <c r="N27" i="46"/>
  <c r="AA144" i="61"/>
  <c r="K77" i="61"/>
  <c r="L77" i="61"/>
  <c r="AE19" i="61"/>
  <c r="L79" i="61"/>
  <c r="K79" i="61"/>
  <c r="AD19" i="61"/>
  <c r="L78" i="61"/>
  <c r="K78" i="61"/>
  <c r="AA73" i="61"/>
  <c r="AA101" i="61" s="1"/>
  <c r="AB73" i="61"/>
  <c r="K50" i="61"/>
  <c r="L50" i="61"/>
  <c r="Y50" i="61" s="1"/>
  <c r="AE50" i="61" s="1"/>
  <c r="AB41" i="61"/>
  <c r="AA41" i="61"/>
  <c r="S18" i="61"/>
  <c r="R18" i="61"/>
  <c r="J18" i="61"/>
  <c r="I18" i="61"/>
  <c r="H18" i="61"/>
  <c r="G18" i="61"/>
  <c r="F18" i="61"/>
  <c r="E18" i="61"/>
  <c r="C18" i="61"/>
  <c r="B18" i="61"/>
  <c r="N59" i="65"/>
  <c r="Z59" i="65" s="1"/>
  <c r="AF59" i="65" s="1"/>
  <c r="M59" i="65"/>
  <c r="Y59" i="65" s="1"/>
  <c r="AE59" i="65" s="1"/>
  <c r="Q48" i="71" l="1"/>
  <c r="R48" i="71"/>
  <c r="X50" i="61"/>
  <c r="AD50" i="61" s="1"/>
  <c r="T35" i="74"/>
  <c r="T52" i="74" s="1"/>
  <c r="N52" i="74"/>
  <c r="M65" i="65"/>
  <c r="AE77" i="61"/>
  <c r="L84" i="61"/>
  <c r="AD77" i="61"/>
  <c r="K84" i="61"/>
  <c r="AE57" i="65"/>
  <c r="AE65" i="65" s="1"/>
  <c r="Y65" i="65"/>
  <c r="N65" i="65"/>
  <c r="AF57" i="65"/>
  <c r="AF65" i="65" s="1"/>
  <c r="Z65" i="65"/>
  <c r="M35" i="74"/>
  <c r="AE79" i="61"/>
  <c r="AD79" i="61"/>
  <c r="AE78" i="61"/>
  <c r="AD78" i="61"/>
  <c r="K18" i="61"/>
  <c r="X18" i="61" s="1"/>
  <c r="AD18" i="61" s="1"/>
  <c r="L18" i="61"/>
  <c r="Y18" i="61" s="1"/>
  <c r="AE18" i="61" s="1"/>
  <c r="Y84" i="61" l="1"/>
  <c r="S35" i="74"/>
  <c r="S52" i="74" s="1"/>
  <c r="M52" i="74"/>
  <c r="AD84" i="61"/>
  <c r="X84" i="61"/>
  <c r="AE84" i="61"/>
  <c r="E28" i="63" l="1"/>
  <c r="V49" i="61" l="1"/>
  <c r="U49" i="61"/>
  <c r="S49" i="61"/>
  <c r="R49" i="61"/>
  <c r="J49" i="61"/>
  <c r="I49" i="61"/>
  <c r="H49" i="61"/>
  <c r="G49" i="61"/>
  <c r="F49" i="61"/>
  <c r="E49" i="61"/>
  <c r="C49" i="61"/>
  <c r="B49" i="61"/>
  <c r="L37" i="61"/>
  <c r="L39" i="61" s="1"/>
  <c r="K37" i="61"/>
  <c r="K39" i="61" s="1"/>
  <c r="S17" i="61"/>
  <c r="R17" i="61"/>
  <c r="J17" i="61"/>
  <c r="I17" i="61"/>
  <c r="H17" i="61"/>
  <c r="G17" i="61"/>
  <c r="F17" i="61"/>
  <c r="E17" i="61"/>
  <c r="C17" i="61"/>
  <c r="B17" i="61"/>
  <c r="X37" i="61" l="1"/>
  <c r="X39" i="61" s="1"/>
  <c r="Y37" i="61"/>
  <c r="Y39" i="61" s="1"/>
  <c r="K49" i="61"/>
  <c r="L49" i="61"/>
  <c r="Y49" i="61" s="1"/>
  <c r="L17" i="61"/>
  <c r="Y17" i="61" s="1"/>
  <c r="AE17" i="61" s="1"/>
  <c r="K17" i="61"/>
  <c r="X17" i="61" s="1"/>
  <c r="AD17" i="61" s="1"/>
  <c r="N48" i="65"/>
  <c r="M48" i="65"/>
  <c r="N30" i="65"/>
  <c r="M30" i="65"/>
  <c r="Y48" i="65" l="1"/>
  <c r="AE48" i="65" s="1"/>
  <c r="K51" i="61"/>
  <c r="X51" i="61" s="1"/>
  <c r="AD51" i="61" s="1"/>
  <c r="Z48" i="65"/>
  <c r="AF48" i="65" s="1"/>
  <c r="L51" i="61"/>
  <c r="Y51" i="61" s="1"/>
  <c r="AE51" i="61" s="1"/>
  <c r="X49" i="61"/>
  <c r="AD49" i="61" s="1"/>
  <c r="AE49" i="61"/>
  <c r="AE37" i="61"/>
  <c r="AE39" i="61" s="1"/>
  <c r="AD37" i="61"/>
  <c r="AD39"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8" i="61"/>
  <c r="U48" i="61"/>
  <c r="V47" i="61"/>
  <c r="U47" i="61"/>
  <c r="V46" i="61"/>
  <c r="U46" i="61"/>
  <c r="V45" i="61"/>
  <c r="U45" i="61"/>
  <c r="S48" i="61"/>
  <c r="S47" i="61"/>
  <c r="S46" i="61"/>
  <c r="S45" i="61"/>
  <c r="R48" i="61"/>
  <c r="R47" i="61"/>
  <c r="R46" i="61"/>
  <c r="R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6" i="65"/>
  <c r="M46" i="65"/>
  <c r="N45" i="65"/>
  <c r="Z45" i="65" s="1"/>
  <c r="AF45" i="65" s="1"/>
  <c r="M45" i="65"/>
  <c r="Y45" i="65" s="1"/>
  <c r="AE45" i="65" s="1"/>
  <c r="N44" i="65"/>
  <c r="Z44" i="65" s="1"/>
  <c r="AF44" i="65" s="1"/>
  <c r="M44" i="65"/>
  <c r="Y44" i="65" s="1"/>
  <c r="AE44" i="65" s="1"/>
  <c r="N43" i="65"/>
  <c r="Z43" i="65" s="1"/>
  <c r="M43" i="65"/>
  <c r="Y43" i="65" s="1"/>
  <c r="N42" i="65"/>
  <c r="M42" i="65"/>
  <c r="R24" i="61" l="1"/>
  <c r="S24" i="61"/>
  <c r="B56" i="61"/>
  <c r="R56" i="61"/>
  <c r="R73" i="61" s="1"/>
  <c r="R101" i="61" s="1"/>
  <c r="E56" i="61"/>
  <c r="H56" i="61"/>
  <c r="H73" i="61" s="1"/>
  <c r="H101" i="61" s="1"/>
  <c r="J56" i="61"/>
  <c r="J73" i="61" s="1"/>
  <c r="J101" i="61" s="1"/>
  <c r="I56" i="61"/>
  <c r="I73" i="61" s="1"/>
  <c r="I101" i="61" s="1"/>
  <c r="U56" i="61"/>
  <c r="V56" i="61"/>
  <c r="C56" i="61"/>
  <c r="F56" i="61"/>
  <c r="S56" i="61"/>
  <c r="S73" i="61" s="1"/>
  <c r="S101" i="61" s="1"/>
  <c r="G56" i="61"/>
  <c r="G73" i="61" s="1"/>
  <c r="G101" i="61" s="1"/>
  <c r="Z46" i="65"/>
  <c r="AF46" i="65" s="1"/>
  <c r="Y46" i="65"/>
  <c r="AE46" i="65" s="1"/>
  <c r="Y42" i="65"/>
  <c r="Z42" i="65"/>
  <c r="AF43" i="65"/>
  <c r="AE43" i="65"/>
  <c r="K16" i="61"/>
  <c r="X16" i="61" s="1"/>
  <c r="AD16" i="61" s="1"/>
  <c r="L16" i="61"/>
  <c r="Y16" i="61" s="1"/>
  <c r="AE16" i="61" s="1"/>
  <c r="K48" i="61"/>
  <c r="X48" i="61" s="1"/>
  <c r="L45" i="61"/>
  <c r="L48" i="61"/>
  <c r="Y48" i="61" s="1"/>
  <c r="K46" i="61"/>
  <c r="L46" i="61"/>
  <c r="Y46" i="61" s="1"/>
  <c r="K45" i="61"/>
  <c r="K47" i="61"/>
  <c r="L47" i="61"/>
  <c r="Y47" i="61" s="1"/>
  <c r="S127" i="61" l="1"/>
  <c r="V73" i="61"/>
  <c r="V101" i="61" s="1"/>
  <c r="V127" i="61"/>
  <c r="V144" i="61" s="1"/>
  <c r="U73" i="61"/>
  <c r="U101" i="61" s="1"/>
  <c r="U127" i="61"/>
  <c r="R127" i="61"/>
  <c r="U144" i="61"/>
  <c r="R144" i="61"/>
  <c r="S144" i="61"/>
  <c r="Y45" i="61"/>
  <c r="Y56" i="61" s="1"/>
  <c r="L56" i="61"/>
  <c r="X45" i="61"/>
  <c r="K56" i="61"/>
  <c r="X46" i="61"/>
  <c r="AD48" i="61"/>
  <c r="X47" i="61"/>
  <c r="AD47" i="61" s="1"/>
  <c r="AE47" i="61"/>
  <c r="AE46" i="61"/>
  <c r="AE48" i="61"/>
  <c r="AE42" i="65"/>
  <c r="AF42" i="65"/>
  <c r="S41" i="61"/>
  <c r="R41" i="61"/>
  <c r="F73" i="61"/>
  <c r="F101" i="61" s="1"/>
  <c r="E73" i="61"/>
  <c r="E101" i="61" s="1"/>
  <c r="C73" i="61"/>
  <c r="C101" i="61" s="1"/>
  <c r="B73" i="61"/>
  <c r="B101" i="61" s="1"/>
  <c r="Y73" i="61" l="1"/>
  <c r="X56" i="61"/>
  <c r="AD46" i="61"/>
  <c r="L73" i="61"/>
  <c r="L101" i="61" s="1"/>
  <c r="K73" i="61"/>
  <c r="K101" i="61" s="1"/>
  <c r="Y101" i="61"/>
  <c r="AE45" i="61"/>
  <c r="AE56" i="61" s="1"/>
  <c r="AD45" i="61"/>
  <c r="O28" i="63"/>
  <c r="N28" i="63"/>
  <c r="L28" i="63"/>
  <c r="K28" i="63"/>
  <c r="F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H36" i="46"/>
  <c r="F36" i="46"/>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J127" i="61" s="1"/>
  <c r="I9" i="61"/>
  <c r="H9" i="61"/>
  <c r="H24" i="61" s="1"/>
  <c r="H127" i="61" s="1"/>
  <c r="G9" i="61"/>
  <c r="F9" i="61"/>
  <c r="F24" i="61" s="1"/>
  <c r="F127"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C24" i="61" l="1"/>
  <c r="C127" i="61" s="1"/>
  <c r="B24" i="61"/>
  <c r="B127" i="61" s="1"/>
  <c r="E24" i="61"/>
  <c r="E127" i="61" s="1"/>
  <c r="G24" i="61"/>
  <c r="G127" i="61" s="1"/>
  <c r="I24" i="61"/>
  <c r="I127" i="61" s="1"/>
  <c r="AD56" i="61"/>
  <c r="AD73" i="61" s="1"/>
  <c r="AD101" i="61" s="1"/>
  <c r="X73" i="61"/>
  <c r="X101" i="61" s="1"/>
  <c r="N73" i="65"/>
  <c r="Z73" i="65" s="1"/>
  <c r="M73" i="65"/>
  <c r="Y73" i="65" s="1"/>
  <c r="M36" i="65"/>
  <c r="N36" i="65"/>
  <c r="R28" i="63"/>
  <c r="Y28" i="65"/>
  <c r="Z28" i="65"/>
  <c r="AE73" i="61"/>
  <c r="AE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45" i="46"/>
  <c r="D40" i="46"/>
  <c r="J46" i="46"/>
  <c r="D44" i="46"/>
  <c r="D43" i="46"/>
  <c r="D42"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Q6" i="63"/>
  <c r="Q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L127" i="61" s="1"/>
  <c r="K24" i="61"/>
  <c r="K127" i="61" s="1"/>
  <c r="B41" i="61"/>
  <c r="J41" i="61"/>
  <c r="M86" i="65"/>
  <c r="B5" i="46" s="1"/>
  <c r="B9" i="46" s="1"/>
  <c r="N86" i="65"/>
  <c r="C5" i="46" s="1"/>
  <c r="C9" i="46" s="1"/>
  <c r="J144" i="61"/>
  <c r="Y36" i="65"/>
  <c r="Z36" i="65"/>
  <c r="T25" i="63"/>
  <c r="C41" i="61"/>
  <c r="AE28" i="65"/>
  <c r="AF28" i="65"/>
  <c r="F41" i="61"/>
  <c r="F13" i="71"/>
  <c r="B144" i="61"/>
  <c r="AF9" i="65"/>
  <c r="H41" i="61"/>
  <c r="H144" i="61"/>
  <c r="I41" i="61"/>
  <c r="I144" i="61"/>
  <c r="G41" i="61"/>
  <c r="G144" i="61"/>
  <c r="E41" i="61"/>
  <c r="E144" i="61"/>
  <c r="K11" i="47"/>
  <c r="AE9" i="65"/>
  <c r="K18" i="47"/>
  <c r="D52" i="46"/>
  <c r="L27" i="46"/>
  <c r="C144" i="61"/>
  <c r="X9" i="61"/>
  <c r="X24" i="61" s="1"/>
  <c r="X127" i="61" s="1"/>
  <c r="AE47" i="65"/>
  <c r="AE54" i="65" s="1"/>
  <c r="AF47" i="65"/>
  <c r="AF54" i="65" s="1"/>
  <c r="S9" i="47"/>
  <c r="S11" i="47" s="1"/>
  <c r="D46" i="46"/>
  <c r="S16" i="47"/>
  <c r="S18" i="47" s="1"/>
  <c r="Y9" i="61"/>
  <c r="Y24" i="61" s="1"/>
  <c r="Y127" i="61" s="1"/>
  <c r="T15" i="63"/>
  <c r="T22" i="63"/>
  <c r="T16" i="63"/>
  <c r="T13" i="63"/>
  <c r="T10" i="63"/>
  <c r="T9" i="63"/>
  <c r="T23" i="63"/>
  <c r="T20" i="63"/>
  <c r="T11" i="63"/>
  <c r="T26" i="63"/>
  <c r="T18" i="63"/>
  <c r="T19" i="63"/>
  <c r="T12" i="63"/>
  <c r="T17" i="63"/>
  <c r="T21" i="63"/>
  <c r="T14" i="63"/>
  <c r="T24" i="63"/>
  <c r="T8" i="63"/>
  <c r="T7" i="63"/>
  <c r="T6" i="63"/>
  <c r="D27" i="46"/>
  <c r="O26" i="46"/>
  <c r="O22" i="46"/>
  <c r="O18" i="46"/>
  <c r="O24" i="46"/>
  <c r="O20" i="46"/>
  <c r="O23" i="46"/>
  <c r="O19" i="46"/>
  <c r="O15" i="46"/>
  <c r="O17" i="46"/>
  <c r="O21" i="46"/>
  <c r="H27" i="46"/>
  <c r="O25" i="46"/>
  <c r="O16" i="46"/>
  <c r="D7" i="46" l="1"/>
  <c r="D6" i="46"/>
  <c r="AD127" i="61"/>
  <c r="AE127" i="61"/>
  <c r="AD142" i="61"/>
  <c r="AF73" i="65"/>
  <c r="AF86" i="65" s="1"/>
  <c r="Z86" i="65"/>
  <c r="AE73" i="65"/>
  <c r="AE86" i="65" s="1"/>
  <c r="Y86" i="65"/>
  <c r="AF36" i="65"/>
  <c r="AE36" i="65"/>
  <c r="F144" i="61"/>
  <c r="L41" i="61"/>
  <c r="K41" i="61"/>
  <c r="Y41" i="61"/>
  <c r="X41" i="61"/>
  <c r="AD9" i="61"/>
  <c r="AD24" i="61" s="1"/>
  <c r="D8" i="46"/>
  <c r="D5" i="46"/>
  <c r="AE9" i="61"/>
  <c r="AE24" i="61" s="1"/>
  <c r="T28" i="63"/>
  <c r="O27" i="46"/>
  <c r="L144" i="61" l="1"/>
  <c r="AD144" i="61"/>
  <c r="K144" i="61"/>
  <c r="AE41" i="61"/>
  <c r="AD41" i="61"/>
  <c r="D9" i="46"/>
  <c r="Y144" i="61" l="1"/>
  <c r="X144" i="61"/>
  <c r="AE142" i="61" l="1"/>
  <c r="AE144" i="61" s="1"/>
</calcChain>
</file>

<file path=xl/sharedStrings.xml><?xml version="1.0" encoding="utf-8"?>
<sst xmlns="http://schemas.openxmlformats.org/spreadsheetml/2006/main" count="1128" uniqueCount="415">
  <si>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</si>
  <si>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</si>
  <si>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</si>
  <si>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</si>
  <si>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</si>
  <si>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</si>
  <si>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</si>
  <si>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</si>
  <si>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</si>
  <si>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</si>
  <si>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</si>
  <si>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</si>
  <si>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</si>
  <si>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</si>
  <si>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</si>
  <si>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</si>
  <si>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</si>
  <si>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</si>
  <si>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</si>
  <si>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</si>
  <si>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</si>
  <si>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</si>
  <si>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</si>
  <si>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</si>
  <si>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</si>
  <si>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</si>
  <si>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</si>
  <si>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</si>
  <si>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</si>
  <si>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</si>
  <si>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</si>
  <si>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</si>
  <si>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</si>
  <si>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</si>
  <si>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</si>
  <si>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</si>
  <si>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</si>
  <si>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</si>
  <si>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</si>
  <si>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</si>
  <si>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</si>
  <si>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</si>
  <si>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</si>
  <si>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</si>
  <si>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</si>
  <si>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</si>
  <si>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</si>
  <si>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</si>
  <si>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</si>
  <si>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</si>
  <si>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</si>
  <si>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</si>
  <si>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</si>
  <si>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</si>
  <si>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</si>
  <si>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</si>
  <si>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</si>
  <si>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</si>
  <si>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</si>
  <si>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</si>
  <si>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</si>
  <si>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</si>
  <si>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</si>
  <si>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</si>
  <si>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</si>
  <si>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</si>
  <si>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</si>
  <si>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</si>
  <si>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</si>
  <si>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</si>
  <si>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</si>
  <si>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</si>
  <si>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</si>
  <si>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</si>
  <si>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</si>
  <si>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</si>
  <si>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</si>
  <si>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</si>
  <si>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</si>
  <si>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</si>
  <si>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</si>
  <si>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</si>
  <si>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</si>
  <si>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</si>
  <si>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</si>
  <si>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</si>
  <si>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</si>
  <si>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</si>
  <si>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</si>
  <si>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</si>
  <si>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</si>
  <si>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</si>
  <si>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</si>
  <si>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</si>
  <si>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</si>
  <si>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</si>
  <si>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</si>
  <si>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</si>
  <si>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</si>
  <si>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</si>
  <si>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</si>
  <si>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</si>
  <si>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</si>
  <si>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</si>
  <si>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</si>
  <si>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</si>
  <si>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</si>
  <si>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</si>
  <si>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</si>
  <si>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</si>
  <si>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</si>
  <si>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</si>
  <si>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</si>
  <si>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</si>
  <si>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</si>
  <si>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</si>
  <si>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</si>
  <si>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</si>
  <si>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</si>
  <si>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</si>
  <si>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</si>
  <si>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</si>
  <si>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</si>
  <si>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</si>
  <si>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</si>
  <si>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</si>
  <si>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</si>
  <si>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</si>
  <si>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</si>
  <si>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</si>
  <si>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</si>
  <si>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</si>
  <si>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</si>
  <si>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</si>
  <si>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</si>
  <si>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</si>
  <si>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</si>
  <si>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</si>
  <si>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</si>
  <si>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</si>
  <si>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</si>
  <si>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</si>
  <si>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</si>
  <si>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</si>
  <si>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</si>
  <si>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</si>
  <si>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</si>
  <si>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</si>
  <si>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</si>
  <si>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</si>
  <si>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</si>
  <si>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</si>
  <si>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</si>
  <si>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</si>
  <si>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</si>
  <si>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</si>
  <si>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</si>
  <si>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</si>
  <si>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</si>
  <si>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</si>
  <si>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</si>
  <si>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</si>
  <si>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</si>
  <si>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</si>
  <si>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</si>
  <si>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</si>
  <si>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</si>
  <si>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</si>
  <si>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</si>
  <si>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</si>
  <si>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</si>
  <si>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</si>
  <si>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</si>
  <si>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</si>
  <si>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</si>
  <si>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</si>
  <si>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</si>
  <si>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</si>
  <si>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</si>
  <si>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</si>
  <si>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</si>
  <si>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</si>
  <si>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</si>
  <si>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</si>
  <si>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</si>
  <si>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</si>
  <si>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</si>
  <si>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</si>
  <si>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</si>
  <si>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</si>
  <si>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</si>
  <si>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</si>
  <si>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</si>
  <si>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</si>
  <si>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</si>
  <si>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</si>
  <si>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</si>
  <si>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</si>
  <si>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</si>
  <si>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</si>
  <si>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</si>
  <si>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</si>
  <si>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</si>
  <si>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</si>
  <si>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</si>
  <si>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</si>
  <si>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</si>
  <si>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</si>
  <si>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</si>
  <si>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</si>
  <si>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</si>
  <si>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</si>
  <si>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</si>
  <si>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</si>
  <si>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</si>
  <si>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</si>
  <si>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</si>
  <si>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</si>
  <si>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</si>
  <si>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</si>
  <si>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</si>
  <si>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</si>
  <si>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</si>
  <si>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</si>
  <si>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</si>
  <si>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</si>
  <si>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</si>
  <si>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</si>
  <si>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</si>
  <si>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</si>
  <si>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</si>
  <si>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</si>
  <si>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</si>
  <si>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</si>
  <si>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</si>
  <si>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</si>
  <si>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</si>
  <si>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</si>
  <si>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</si>
  <si>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</si>
  <si>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</si>
  <si>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</si>
  <si>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</si>
  <si>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</si>
  <si>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</si>
  <si>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</si>
  <si>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</si>
  <si>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</si>
  <si>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</si>
  <si>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</si>
  <si>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</si>
  <si>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</si>
  <si>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</si>
  <si>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</si>
  <si>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</si>
  <si>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</si>
  <si>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</si>
  <si>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</si>
  <si>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</si>
  <si>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</si>
  <si>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</si>
  <si>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</si>
  <si>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</si>
  <si>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</si>
  <si>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</si>
  <si>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</si>
  <si>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</si>
  <si>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</si>
  <si>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</si>
  <si>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</si>
  <si>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</si>
  <si>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</si>
  <si>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</si>
  <si>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</si>
  <si>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</si>
  <si>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</si>
  <si>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</si>
  <si>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</si>
  <si>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</si>
  <si>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</si>
  <si>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</si>
  <si>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</si>
  <si>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</si>
  <si>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</si>
  <si>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</si>
  <si>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</si>
  <si>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</si>
  <si>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</si>
  <si>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</si>
  <si>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</si>
  <si>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</si>
  <si>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</si>
  <si>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</si>
  <si>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</si>
  <si>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</si>
  <si>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</si>
  <si>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</si>
  <si>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</si>
  <si>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</si>
  <si>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</si>
  <si>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</si>
  <si>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</si>
  <si>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</si>
  <si>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</si>
  <si>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</si>
  <si>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</si>
  <si>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</si>
  <si>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</si>
  <si>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</si>
  <si>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</si>
  <si>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</si>
  <si>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</si>
  <si>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</si>
  <si>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</si>
  <si>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</si>
  <si>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</si>
  <si>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</si>
  <si>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</si>
  <si>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</si>
  <si>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</si>
  <si>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</si>
  <si>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</si>
  <si>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</si>
  <si>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</si>
  <si>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</si>
  <si>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</si>
  <si>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</si>
  <si>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</si>
  <si>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</si>
  <si>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</si>
  <si>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</si>
  <si>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</si>
  <si>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</si>
  <si>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</si>
  <si>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</si>
  <si>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</si>
  <si>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</si>
  <si>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</si>
  <si>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</si>
  <si>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</si>
  <si>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</si>
  <si>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</si>
  <si>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</si>
  <si>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</si>
  <si>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</si>
  <si>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</si>
  <si>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</si>
  <si>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</si>
  <si>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</si>
  <si>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</si>
  <si>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</si>
  <si>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</si>
  <si>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</si>
  <si>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</si>
  <si>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</si>
  <si>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</si>
  <si>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</si>
  <si>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</si>
  <si>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</si>
  <si>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</si>
  <si>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</si>
  <si>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</si>
  <si>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</si>
  <si>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</si>
  <si>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</si>
  <si>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</si>
  <si>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</si>
  <si>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</si>
  <si>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</si>
  <si>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</si>
  <si>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</si>
  <si>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</si>
  <si>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</si>
  <si>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</si>
  <si>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</si>
  <si>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</si>
  <si>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</si>
  <si>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</si>
  <si>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</si>
  <si>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</si>
  <si>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</si>
  <si>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</si>
  <si>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</si>
  <si>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</si>
  <si>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</si>
  <si>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</si>
  <si>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</si>
  <si>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</si>
  <si>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</si>
  <si>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</si>
  <si>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</si>
  <si>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</si>
  <si>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</si>
  <si>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</si>
  <si>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</si>
  <si>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</si>
  <si>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Pipeline Capacity (kW)</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</si>
  <si>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</si>
  <si>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</si>
  <si>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</si>
  <si>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</si>
  <si>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</si>
  <si>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</si>
  <si>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</si>
  <si>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</si>
  <si>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</si>
  <si>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</si>
  <si>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</si>
  <si>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</si>
  <si>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</si>
  <si>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</si>
  <si>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t>Total of All Projects               as 06/30/2025 (kW)</t>
  </si>
  <si>
    <t>Previously Reported through 05/31/2025</t>
  </si>
  <si>
    <t>Difference between  05/31/2025 and 06/30/2025</t>
  </si>
  <si>
    <r>
      <t xml:space="preserve">Remote Net Metering (kW)                  </t>
    </r>
    <r>
      <rPr>
        <b/>
        <i/>
        <sz val="11"/>
        <rFont val="Arial"/>
        <family val="2"/>
      </rPr>
      <t>(ADI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</si>
</sst>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sz val="11"/>
      <color theme="1" tint="4.9989318521683403E-2"/>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6">
    <xf numFmtId="0" fontId="0" fillId="0" borderId="0"/>
    <xf numFmtId="43" fontId="32" fillId="0" borderId="0" applyFont="0" applyFill="0" applyBorder="0" applyAlignment="0" applyProtection="0"/>
    <xf numFmtId="0" fontId="39" fillId="0" borderId="0"/>
    <xf numFmtId="0" fontId="33" fillId="0" borderId="0"/>
    <xf numFmtId="0" fontId="37" fillId="0" borderId="0"/>
    <xf numFmtId="0" fontId="31" fillId="0" borderId="0"/>
    <xf numFmtId="9" fontId="47" fillId="0" borderId="0" applyFont="0" applyFill="0" applyBorder="0" applyAlignment="0" applyProtection="0"/>
    <xf numFmtId="0" fontId="30" fillId="0" borderId="0"/>
    <xf numFmtId="43" fontId="30" fillId="0" borderId="0" applyFont="0" applyFill="0" applyBorder="0" applyAlignment="0" applyProtection="0"/>
    <xf numFmtId="43" fontId="32" fillId="0" borderId="0" applyFont="0" applyFill="0" applyBorder="0" applyAlignment="0" applyProtection="0"/>
    <xf numFmtId="0" fontId="32" fillId="0" borderId="0"/>
    <xf numFmtId="0" fontId="29" fillId="0" borderId="0"/>
    <xf numFmtId="9" fontId="32" fillId="0" borderId="0" applyFont="0" applyFill="0" applyBorder="0" applyAlignment="0" applyProtection="0"/>
    <xf numFmtId="0" fontId="29" fillId="0" borderId="0"/>
    <xf numFmtId="43" fontId="29" fillId="0" borderId="0" applyFont="0" applyFill="0" applyBorder="0" applyAlignment="0" applyProtection="0"/>
    <xf numFmtId="0" fontId="62" fillId="0" borderId="0" applyNumberFormat="0" applyFill="0" applyBorder="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0" applyNumberFormat="0" applyBorder="0" applyAlignment="0" applyProtection="0"/>
    <xf numFmtId="0" fontId="69" fillId="11" borderId="21" applyNumberFormat="0" applyAlignment="0" applyProtection="0"/>
    <xf numFmtId="0" fontId="70" fillId="12" borderId="22" applyNumberFormat="0" applyAlignment="0" applyProtection="0"/>
    <xf numFmtId="0" fontId="71" fillId="12" borderId="21" applyNumberFormat="0" applyAlignment="0" applyProtection="0"/>
    <xf numFmtId="0" fontId="72" fillId="0" borderId="23" applyNumberFormat="0" applyFill="0" applyAlignment="0" applyProtection="0"/>
    <xf numFmtId="0" fontId="73" fillId="13" borderId="2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6" applyNumberFormat="0" applyFill="0" applyAlignment="0" applyProtection="0"/>
    <xf numFmtId="0" fontId="7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7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7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7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77"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77"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43" fontId="32" fillId="0" borderId="0" applyFont="0" applyFill="0" applyBorder="0" applyAlignment="0" applyProtection="0"/>
    <xf numFmtId="0" fontId="11" fillId="0" borderId="0"/>
    <xf numFmtId="9" fontId="3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37">
    <xf numFmtId="0" fontId="0" fillId="0" borderId="0" xfId="0"/>
    <xf numFmtId="0" fontId="33" fillId="0" borderId="0" xfId="3"/>
    <xf numFmtId="0" fontId="36" fillId="3" borderId="1" xfId="3" applyFont="1" applyFill="1" applyBorder="1" applyAlignment="1">
      <alignment horizontal="center" wrapText="1"/>
    </xf>
    <xf numFmtId="0" fontId="33" fillId="2" borderId="0" xfId="3" applyFill="1" applyAlignment="1">
      <alignment horizontal="center" vertical="center"/>
    </xf>
    <xf numFmtId="0" fontId="43" fillId="2" borderId="0" xfId="3" applyFont="1" applyFill="1" applyAlignment="1">
      <alignment horizontal="center" vertical="center"/>
    </xf>
    <xf numFmtId="0" fontId="42" fillId="2" borderId="0" xfId="3" applyFont="1" applyFill="1" applyAlignment="1">
      <alignment horizontal="center" vertical="center"/>
    </xf>
    <xf numFmtId="0" fontId="36" fillId="0" borderId="0" xfId="3" applyFont="1" applyAlignment="1">
      <alignment horizontal="center" vertical="center"/>
    </xf>
    <xf numFmtId="0" fontId="36" fillId="0" borderId="0" xfId="3" applyFont="1" applyAlignment="1">
      <alignment horizontal="center" wrapText="1"/>
    </xf>
    <xf numFmtId="0" fontId="42" fillId="2" borderId="0" xfId="3" applyFont="1" applyFill="1" applyAlignment="1">
      <alignment vertical="center"/>
    </xf>
    <xf numFmtId="0" fontId="35" fillId="2" borderId="0" xfId="3" applyFont="1" applyFill="1"/>
    <xf numFmtId="0" fontId="38" fillId="2" borderId="1" xfId="4" applyFont="1" applyFill="1" applyBorder="1" applyAlignment="1">
      <alignment horizontal="left" wrapText="1"/>
    </xf>
    <xf numFmtId="0" fontId="40" fillId="2" borderId="0" xfId="2" applyFont="1" applyFill="1"/>
    <xf numFmtId="0" fontId="33" fillId="0" borderId="0" xfId="3" applyAlignment="1">
      <alignment horizontal="center"/>
    </xf>
    <xf numFmtId="0" fontId="35" fillId="0" borderId="0" xfId="3" applyFont="1"/>
    <xf numFmtId="0" fontId="35" fillId="0" borderId="0" xfId="3" applyFont="1" applyAlignment="1">
      <alignment horizontal="center"/>
    </xf>
    <xf numFmtId="0" fontId="33" fillId="2" borderId="0" xfId="3" applyFill="1"/>
    <xf numFmtId="166" fontId="33" fillId="2" borderId="0" xfId="3" applyNumberFormat="1" applyFill="1"/>
    <xf numFmtId="0" fontId="48" fillId="0" borderId="1" xfId="0" applyFont="1" applyBorder="1" applyAlignment="1">
      <alignment vertical="center" wrapText="1"/>
    </xf>
    <xf numFmtId="3" fontId="48" fillId="0" borderId="1" xfId="0" applyNumberFormat="1" applyFont="1" applyBorder="1" applyAlignment="1">
      <alignment horizontal="center" vertical="center"/>
    </xf>
    <xf numFmtId="10" fontId="48" fillId="0" borderId="1" xfId="0" applyNumberFormat="1" applyFont="1" applyBorder="1" applyAlignment="1">
      <alignment horizontal="center" vertical="center"/>
    </xf>
    <xf numFmtId="0" fontId="48" fillId="0" borderId="8" xfId="0" applyFont="1" applyBorder="1" applyAlignment="1">
      <alignment vertical="center" wrapText="1"/>
    </xf>
    <xf numFmtId="3" fontId="48" fillId="0" borderId="8" xfId="0" applyNumberFormat="1" applyFont="1" applyBorder="1" applyAlignment="1">
      <alignment horizontal="center" vertical="center"/>
    </xf>
    <xf numFmtId="0" fontId="50" fillId="5" borderId="1" xfId="0" applyFont="1" applyFill="1" applyBorder="1" applyAlignment="1">
      <alignment horizontal="center" vertical="center" wrapText="1"/>
    </xf>
    <xf numFmtId="3" fontId="50" fillId="5" borderId="1" xfId="0" applyNumberFormat="1" applyFont="1" applyFill="1" applyBorder="1" applyAlignment="1">
      <alignment horizontal="center" vertical="center"/>
    </xf>
    <xf numFmtId="10" fontId="50" fillId="5" borderId="1" xfId="0" applyNumberFormat="1" applyFont="1" applyFill="1" applyBorder="1" applyAlignment="1">
      <alignment horizontal="center" vertical="center"/>
    </xf>
    <xf numFmtId="0" fontId="33" fillId="2" borderId="0" xfId="2" applyFont="1" applyFill="1"/>
    <xf numFmtId="0" fontId="36" fillId="2" borderId="1" xfId="2" applyFont="1" applyFill="1" applyBorder="1"/>
    <xf numFmtId="0" fontId="33" fillId="2" borderId="1" xfId="2" applyFont="1" applyFill="1" applyBorder="1"/>
    <xf numFmtId="3" fontId="33" fillId="2" borderId="1" xfId="2" applyNumberFormat="1" applyFont="1" applyFill="1" applyBorder="1" applyAlignment="1">
      <alignment horizontal="center"/>
    </xf>
    <xf numFmtId="167" fontId="33" fillId="2" borderId="1" xfId="6" applyNumberFormat="1" applyFont="1" applyFill="1" applyBorder="1" applyAlignment="1">
      <alignment horizontal="center"/>
    </xf>
    <xf numFmtId="3" fontId="36" fillId="3" borderId="1" xfId="2" applyNumberFormat="1" applyFont="1" applyFill="1" applyBorder="1" applyAlignment="1">
      <alignment horizontal="center"/>
    </xf>
    <xf numFmtId="9" fontId="36" fillId="3" borderId="1" xfId="0" applyNumberFormat="1" applyFont="1" applyFill="1" applyBorder="1" applyAlignment="1">
      <alignment horizontal="center"/>
    </xf>
    <xf numFmtId="0" fontId="36" fillId="2" borderId="0" xfId="2" applyFont="1" applyFill="1"/>
    <xf numFmtId="0" fontId="33" fillId="6" borderId="1" xfId="2" applyFont="1" applyFill="1" applyBorder="1"/>
    <xf numFmtId="3" fontId="33" fillId="6" borderId="1" xfId="2" applyNumberFormat="1" applyFont="1" applyFill="1" applyBorder="1" applyAlignment="1">
      <alignment horizontal="center"/>
    </xf>
    <xf numFmtId="0" fontId="36" fillId="0" borderId="0" xfId="3" applyFont="1"/>
    <xf numFmtId="164" fontId="33" fillId="0" borderId="0" xfId="3" applyNumberFormat="1"/>
    <xf numFmtId="0" fontId="50" fillId="5" borderId="1" xfId="0" applyFont="1" applyFill="1" applyBorder="1" applyAlignment="1">
      <alignment horizontal="center" vertical="center"/>
    </xf>
    <xf numFmtId="0" fontId="42" fillId="2" borderId="1" xfId="2" applyFont="1" applyFill="1" applyBorder="1"/>
    <xf numFmtId="43" fontId="36" fillId="2" borderId="1" xfId="3" applyNumberFormat="1" applyFont="1" applyFill="1" applyBorder="1" applyAlignment="1">
      <alignment horizontal="center" vertical="center" wrapText="1"/>
    </xf>
    <xf numFmtId="0" fontId="36" fillId="2" borderId="1" xfId="3" quotePrefix="1" applyFont="1" applyFill="1" applyBorder="1" applyAlignment="1">
      <alignment horizontal="center" vertical="center" wrapText="1"/>
    </xf>
    <xf numFmtId="43" fontId="36" fillId="2" borderId="1" xfId="3" applyNumberFormat="1" applyFont="1" applyFill="1" applyBorder="1" applyAlignment="1">
      <alignment horizontal="left" vertical="center" wrapText="1"/>
    </xf>
    <xf numFmtId="0" fontId="36" fillId="2" borderId="1" xfId="3" applyFont="1" applyFill="1" applyBorder="1" applyAlignment="1">
      <alignment horizontal="left" vertical="center"/>
    </xf>
    <xf numFmtId="0" fontId="50" fillId="5" borderId="1" xfId="0" applyFont="1" applyFill="1" applyBorder="1" applyAlignment="1">
      <alignment horizontal="left" vertical="center" wrapText="1"/>
    </xf>
    <xf numFmtId="0" fontId="36" fillId="0" borderId="0" xfId="3" applyFont="1" applyAlignment="1">
      <alignment horizontal="center" vertical="center" wrapText="1"/>
    </xf>
    <xf numFmtId="0" fontId="36" fillId="2" borderId="1" xfId="3" applyFont="1" applyFill="1" applyBorder="1" applyAlignment="1">
      <alignment horizontal="center" vertical="center" wrapText="1"/>
    </xf>
    <xf numFmtId="0" fontId="36" fillId="2" borderId="9" xfId="3" applyFont="1" applyFill="1" applyBorder="1" applyAlignment="1">
      <alignment horizontal="center" vertical="center" wrapText="1"/>
    </xf>
    <xf numFmtId="0" fontId="36" fillId="3" borderId="1" xfId="3" applyFont="1" applyFill="1" applyBorder="1" applyAlignment="1">
      <alignment horizontal="center" vertical="center" wrapText="1"/>
    </xf>
    <xf numFmtId="0" fontId="33" fillId="0" borderId="0" xfId="3" applyAlignment="1">
      <alignment vertical="center"/>
    </xf>
    <xf numFmtId="0" fontId="36" fillId="0" borderId="0" xfId="3" applyFont="1" applyAlignment="1">
      <alignment wrapText="1"/>
    </xf>
    <xf numFmtId="0" fontId="52" fillId="0" borderId="1" xfId="3" applyFont="1" applyBorder="1" applyAlignment="1">
      <alignment horizontal="center" vertical="center" wrapText="1"/>
    </xf>
    <xf numFmtId="0" fontId="52" fillId="0" borderId="0" xfId="3" applyFont="1" applyAlignment="1">
      <alignment horizontal="center" vertical="center" wrapText="1"/>
    </xf>
    <xf numFmtId="3" fontId="51" fillId="0" borderId="0" xfId="1" applyNumberFormat="1" applyFont="1" applyFill="1" applyBorder="1"/>
    <xf numFmtId="168" fontId="36" fillId="0" borderId="0" xfId="1" applyNumberFormat="1" applyFont="1" applyFill="1" applyBorder="1" applyAlignment="1">
      <alignment vertical="center"/>
    </xf>
    <xf numFmtId="0" fontId="44" fillId="0" borderId="0" xfId="0" applyFont="1" applyAlignment="1">
      <alignment vertical="center"/>
    </xf>
    <xf numFmtId="4" fontId="33" fillId="2" borderId="0" xfId="3" applyNumberFormat="1" applyFill="1"/>
    <xf numFmtId="165" fontId="41" fillId="0" borderId="0" xfId="1" applyNumberFormat="1" applyFont="1" applyFill="1" applyBorder="1" applyAlignment="1">
      <alignment horizontal="right" wrapText="1" indent="1"/>
    </xf>
    <xf numFmtId="37" fontId="36" fillId="0" borderId="0" xfId="1" applyNumberFormat="1" applyFont="1" applyFill="1" applyBorder="1"/>
    <xf numFmtId="167" fontId="36" fillId="0" borderId="0" xfId="6" applyNumberFormat="1" applyFont="1" applyFill="1" applyBorder="1"/>
    <xf numFmtId="0" fontId="36" fillId="4" borderId="1" xfId="3" applyFont="1" applyFill="1" applyBorder="1" applyAlignment="1">
      <alignment horizontal="center" vertical="center" wrapText="1"/>
    </xf>
    <xf numFmtId="0" fontId="33" fillId="0" borderId="0" xfId="1" applyNumberFormat="1" applyFont="1" applyFill="1" applyBorder="1" applyAlignment="1">
      <alignment vertical="center"/>
    </xf>
    <xf numFmtId="3" fontId="38" fillId="0" borderId="0" xfId="1" applyNumberFormat="1" applyFont="1" applyFill="1" applyBorder="1" applyAlignment="1">
      <alignment horizontal="right" vertical="center" wrapText="1"/>
    </xf>
    <xf numFmtId="3" fontId="33" fillId="0" borderId="0" xfId="1" applyNumberFormat="1" applyFont="1" applyFill="1" applyBorder="1" applyAlignment="1">
      <alignment horizontal="right" vertical="center"/>
    </xf>
    <xf numFmtId="3" fontId="33" fillId="0" borderId="0" xfId="1" applyNumberFormat="1" applyFont="1" applyFill="1" applyBorder="1" applyAlignment="1">
      <alignment vertical="center"/>
    </xf>
    <xf numFmtId="3" fontId="51" fillId="0" borderId="0" xfId="1" applyNumberFormat="1" applyFont="1" applyFill="1" applyBorder="1" applyAlignment="1">
      <alignment vertical="center"/>
    </xf>
    <xf numFmtId="3" fontId="33" fillId="4" borderId="1" xfId="1" applyNumberFormat="1" applyFont="1" applyFill="1" applyBorder="1" applyAlignment="1">
      <alignment vertical="center"/>
    </xf>
    <xf numFmtId="168" fontId="33" fillId="0" borderId="0" xfId="1" applyNumberFormat="1" applyFont="1" applyFill="1" applyBorder="1" applyAlignment="1">
      <alignment vertical="center"/>
    </xf>
    <xf numFmtId="3" fontId="33" fillId="4" borderId="9" xfId="1" applyNumberFormat="1" applyFont="1" applyFill="1" applyBorder="1" applyAlignment="1">
      <alignment vertical="center"/>
    </xf>
    <xf numFmtId="0" fontId="38" fillId="0" borderId="0" xfId="1" applyNumberFormat="1" applyFont="1" applyFill="1" applyBorder="1" applyAlignment="1">
      <alignment horizontal="right" vertical="center" wrapText="1"/>
    </xf>
    <xf numFmtId="37" fontId="33" fillId="2" borderId="1" xfId="1" applyNumberFormat="1" applyFont="1" applyFill="1" applyBorder="1" applyAlignment="1">
      <alignment horizontal="center"/>
    </xf>
    <xf numFmtId="37" fontId="36" fillId="3" borderId="1" xfId="1" applyNumberFormat="1" applyFont="1" applyFill="1" applyBorder="1" applyAlignment="1">
      <alignment horizontal="center"/>
    </xf>
    <xf numFmtId="167" fontId="36" fillId="3" borderId="1" xfId="6" applyNumberFormat="1" applyFont="1" applyFill="1" applyBorder="1" applyAlignment="1">
      <alignment horizontal="center"/>
    </xf>
    <xf numFmtId="37" fontId="38" fillId="2" borderId="1" xfId="1" applyNumberFormat="1" applyFont="1" applyFill="1" applyBorder="1" applyAlignment="1">
      <alignment horizontal="center" wrapText="1"/>
    </xf>
    <xf numFmtId="37" fontId="41" fillId="3" borderId="1" xfId="1" applyNumberFormat="1" applyFont="1" applyFill="1" applyBorder="1" applyAlignment="1">
      <alignment horizontal="center" wrapText="1"/>
    </xf>
    <xf numFmtId="3" fontId="51" fillId="0" borderId="0" xfId="1" applyNumberFormat="1" applyFont="1" applyFill="1" applyBorder="1" applyAlignment="1">
      <alignment vertical="center" wrapText="1"/>
    </xf>
    <xf numFmtId="164" fontId="38" fillId="0" borderId="0" xfId="4" applyNumberFormat="1" applyFont="1" applyAlignment="1">
      <alignment horizontal="center"/>
    </xf>
    <xf numFmtId="0" fontId="36" fillId="0" borderId="0" xfId="3" applyFont="1" applyAlignment="1">
      <alignment vertical="center"/>
    </xf>
    <xf numFmtId="0" fontId="56" fillId="0" borderId="0" xfId="3" applyFont="1" applyAlignment="1">
      <alignment vertical="center"/>
    </xf>
    <xf numFmtId="164" fontId="41" fillId="0" borderId="16" xfId="4" applyNumberFormat="1" applyFont="1" applyBorder="1" applyAlignment="1">
      <alignment horizontal="center"/>
    </xf>
    <xf numFmtId="168" fontId="36" fillId="0" borderId="0" xfId="1" applyNumberFormat="1" applyFont="1" applyFill="1" applyBorder="1" applyAlignment="1">
      <alignment horizontal="right" vertical="center"/>
    </xf>
    <xf numFmtId="0" fontId="33" fillId="0" borderId="0" xfId="3" applyAlignment="1">
      <alignment horizontal="right" vertical="center"/>
    </xf>
    <xf numFmtId="0" fontId="51" fillId="0" borderId="0" xfId="3" applyFont="1" applyAlignment="1">
      <alignment horizontal="right" vertical="center"/>
    </xf>
    <xf numFmtId="3" fontId="38" fillId="4" borderId="1" xfId="1" applyNumberFormat="1" applyFont="1" applyFill="1" applyBorder="1" applyAlignment="1">
      <alignment horizontal="right" vertical="center" wrapText="1"/>
    </xf>
    <xf numFmtId="3" fontId="38" fillId="4" borderId="9" xfId="1" applyNumberFormat="1" applyFont="1" applyFill="1" applyBorder="1" applyAlignment="1">
      <alignment horizontal="right" vertical="center" wrapText="1"/>
    </xf>
    <xf numFmtId="0" fontId="54" fillId="0" borderId="0" xfId="3" applyFont="1"/>
    <xf numFmtId="0" fontId="54" fillId="2" borderId="0" xfId="3" applyFont="1" applyFill="1" applyAlignment="1">
      <alignment horizontal="center" vertical="center"/>
    </xf>
    <xf numFmtId="0" fontId="57" fillId="2" borderId="0" xfId="3" applyFont="1" applyFill="1" applyAlignment="1">
      <alignment horizontal="center" vertical="center"/>
    </xf>
    <xf numFmtId="14" fontId="54" fillId="2" borderId="0" xfId="3" applyNumberFormat="1" applyFont="1" applyFill="1" applyAlignment="1">
      <alignment horizontal="center" vertical="center"/>
    </xf>
    <xf numFmtId="0" fontId="36" fillId="5" borderId="1" xfId="3" applyFont="1" applyFill="1" applyBorder="1" applyAlignment="1">
      <alignment horizontal="center"/>
    </xf>
    <xf numFmtId="0" fontId="33" fillId="2" borderId="0" xfId="1" applyNumberFormat="1" applyFont="1" applyFill="1" applyBorder="1" applyAlignment="1">
      <alignment vertical="center"/>
    </xf>
    <xf numFmtId="0" fontId="33" fillId="2" borderId="1" xfId="3" quotePrefix="1" applyFill="1" applyBorder="1" applyAlignment="1">
      <alignment horizontal="center" vertical="center"/>
    </xf>
    <xf numFmtId="0" fontId="33" fillId="2" borderId="9" xfId="3" quotePrefix="1" applyFill="1" applyBorder="1" applyAlignment="1">
      <alignment horizontal="center" vertical="center"/>
    </xf>
    <xf numFmtId="0" fontId="59" fillId="0" borderId="0" xfId="3" applyFont="1"/>
    <xf numFmtId="0" fontId="59" fillId="2" borderId="0" xfId="3" applyFont="1" applyFill="1"/>
    <xf numFmtId="0" fontId="60" fillId="2" borderId="0" xfId="3" applyFont="1" applyFill="1" applyAlignment="1">
      <alignment horizontal="center" vertical="center"/>
    </xf>
    <xf numFmtId="0" fontId="59" fillId="2" borderId="0" xfId="3" applyFont="1" applyFill="1" applyAlignment="1">
      <alignment horizontal="center" vertical="center"/>
    </xf>
    <xf numFmtId="0" fontId="61" fillId="2" borderId="0" xfId="3" applyFont="1" applyFill="1" applyAlignment="1">
      <alignment horizontal="center" vertical="center"/>
    </xf>
    <xf numFmtId="3" fontId="33" fillId="2" borderId="0" xfId="3" applyNumberFormat="1" applyFill="1" applyAlignment="1">
      <alignment horizontal="center" vertical="center"/>
    </xf>
    <xf numFmtId="0" fontId="33" fillId="2" borderId="0" xfId="3" applyFill="1" applyAlignment="1">
      <alignment horizontal="right" vertical="center"/>
    </xf>
    <xf numFmtId="0" fontId="42" fillId="2" borderId="0" xfId="3" applyFont="1" applyFill="1" applyAlignment="1">
      <alignment horizontal="right" vertical="center"/>
    </xf>
    <xf numFmtId="0" fontId="33" fillId="2" borderId="0" xfId="0" applyFont="1" applyFill="1" applyAlignment="1">
      <alignment horizontal="right" vertical="center"/>
    </xf>
    <xf numFmtId="0" fontId="36" fillId="0" borderId="0" xfId="3" applyFont="1" applyAlignment="1">
      <alignment horizontal="right" vertical="center"/>
    </xf>
    <xf numFmtId="0" fontId="34" fillId="0" borderId="0" xfId="3" applyFont="1"/>
    <xf numFmtId="0" fontId="36" fillId="2" borderId="0" xfId="3" applyFont="1" applyFill="1"/>
    <xf numFmtId="3" fontId="41" fillId="3" borderId="1" xfId="1" applyNumberFormat="1" applyFont="1" applyFill="1" applyBorder="1" applyAlignment="1">
      <alignment horizontal="right" vertical="center" wrapText="1"/>
    </xf>
    <xf numFmtId="3" fontId="36" fillId="3" borderId="1" xfId="1" applyNumberFormat="1" applyFont="1" applyFill="1" applyBorder="1" applyAlignment="1">
      <alignment vertical="center"/>
    </xf>
    <xf numFmtId="14" fontId="54" fillId="0" borderId="0" xfId="3" applyNumberFormat="1" applyFont="1" applyAlignment="1">
      <alignment horizontal="center" vertical="center"/>
    </xf>
    <xf numFmtId="0" fontId="33" fillId="0" borderId="0" xfId="3" applyAlignment="1">
      <alignment horizontal="center" vertical="center"/>
    </xf>
    <xf numFmtId="0" fontId="56" fillId="0" borderId="0" xfId="3" applyFont="1"/>
    <xf numFmtId="0" fontId="78" fillId="0" borderId="0" xfId="0" applyFont="1"/>
    <xf numFmtId="169" fontId="78" fillId="0" borderId="0" xfId="0" applyNumberFormat="1" applyFont="1"/>
    <xf numFmtId="14" fontId="78" fillId="0" borderId="0" xfId="0" applyNumberFormat="1" applyFont="1"/>
    <xf numFmtId="0" fontId="76" fillId="0" borderId="0" xfId="0" applyFont="1"/>
    <xf numFmtId="169" fontId="76" fillId="0" borderId="0" xfId="0" applyNumberFormat="1" applyFont="1"/>
    <xf numFmtId="14" fontId="76" fillId="0" borderId="0" xfId="0" applyNumberFormat="1" applyFont="1"/>
    <xf numFmtId="169" fontId="0" fillId="0" borderId="0" xfId="0" applyNumberFormat="1"/>
    <xf numFmtId="14" fontId="0" fillId="0" borderId="0" xfId="0" applyNumberFormat="1"/>
    <xf numFmtId="14" fontId="76" fillId="0" borderId="0" xfId="0" applyNumberFormat="1" applyFont="1" applyAlignment="1">
      <alignment wrapText="1"/>
    </xf>
    <xf numFmtId="0" fontId="76" fillId="0" borderId="0" xfId="0" applyFont="1" applyAlignment="1">
      <alignment wrapText="1"/>
    </xf>
    <xf numFmtId="0" fontId="34" fillId="0" borderId="0" xfId="3" applyFont="1" applyAlignment="1">
      <alignment vertical="center"/>
    </xf>
    <xf numFmtId="0" fontId="34" fillId="2" borderId="0" xfId="3" applyFont="1" applyFill="1" applyAlignment="1">
      <alignment vertical="center"/>
    </xf>
    <xf numFmtId="0" fontId="79" fillId="2" borderId="0" xfId="2" applyFont="1" applyFill="1"/>
    <xf numFmtId="3" fontId="36" fillId="0" borderId="0" xfId="3" applyNumberFormat="1" applyFont="1" applyAlignment="1">
      <alignment wrapText="1"/>
    </xf>
    <xf numFmtId="3" fontId="36" fillId="4" borderId="1" xfId="3" applyNumberFormat="1" applyFont="1" applyFill="1" applyBorder="1" applyAlignment="1">
      <alignment horizontal="center" vertical="center" wrapText="1"/>
    </xf>
    <xf numFmtId="3" fontId="35" fillId="0" borderId="0" xfId="3" applyNumberFormat="1" applyFont="1"/>
    <xf numFmtId="3" fontId="33" fillId="0" borderId="0" xfId="3" applyNumberFormat="1"/>
    <xf numFmtId="0" fontId="34" fillId="2" borderId="0" xfId="3" applyFont="1" applyFill="1" applyAlignment="1">
      <alignment horizontal="left" vertical="center"/>
    </xf>
    <xf numFmtId="164" fontId="38" fillId="2" borderId="1" xfId="4" applyNumberFormat="1" applyFont="1" applyFill="1" applyBorder="1" applyAlignment="1">
      <alignment horizontal="center"/>
    </xf>
    <xf numFmtId="3" fontId="38" fillId="0" borderId="1" xfId="1" applyNumberFormat="1" applyFont="1" applyFill="1" applyBorder="1" applyAlignment="1">
      <alignment horizontal="center" vertical="center" wrapText="1"/>
    </xf>
    <xf numFmtId="37" fontId="33" fillId="0" borderId="1" xfId="1" applyNumberFormat="1" applyFont="1" applyFill="1" applyBorder="1" applyAlignment="1">
      <alignment horizontal="center"/>
    </xf>
    <xf numFmtId="37" fontId="38" fillId="0" borderId="1" xfId="1" applyNumberFormat="1" applyFont="1" applyFill="1" applyBorder="1" applyAlignment="1">
      <alignment horizontal="center" wrapText="1"/>
    </xf>
    <xf numFmtId="0" fontId="34" fillId="2" borderId="0" xfId="2" applyFont="1" applyFill="1" applyAlignment="1">
      <alignment horizontal="left" vertical="center"/>
    </xf>
    <xf numFmtId="0" fontId="58" fillId="0" borderId="0" xfId="3" applyFont="1" applyAlignment="1">
      <alignment horizontal="center" vertical="center" wrapText="1"/>
    </xf>
    <xf numFmtId="0" fontId="36" fillId="0" borderId="0" xfId="3" applyFont="1" applyAlignment="1">
      <alignment horizontal="center"/>
    </xf>
    <xf numFmtId="0" fontId="36" fillId="2" borderId="9" xfId="3" quotePrefix="1" applyFont="1" applyFill="1" applyBorder="1" applyAlignment="1">
      <alignment horizontal="center" vertical="center"/>
    </xf>
    <xf numFmtId="171" fontId="34" fillId="2" borderId="0" xfId="3" applyNumberFormat="1" applyFont="1" applyFill="1" applyAlignment="1">
      <alignment horizontal="left" vertical="center"/>
    </xf>
    <xf numFmtId="0" fontId="34" fillId="2" borderId="0" xfId="2" applyFont="1" applyFill="1" applyAlignment="1">
      <alignment vertical="center"/>
    </xf>
    <xf numFmtId="171" fontId="34" fillId="2" borderId="0" xfId="2" applyNumberFormat="1" applyFont="1" applyFill="1" applyAlignment="1">
      <alignment horizontal="left" vertical="center"/>
    </xf>
    <xf numFmtId="0" fontId="36" fillId="2" borderId="1" xfId="2" applyFont="1" applyFill="1" applyBorder="1" applyAlignment="1">
      <alignment horizontal="center" vertical="center" wrapText="1"/>
    </xf>
    <xf numFmtId="37" fontId="41" fillId="0" borderId="0" xfId="1" applyNumberFormat="1" applyFont="1" applyFill="1" applyBorder="1" applyAlignment="1">
      <alignment horizontal="center" wrapText="1"/>
    </xf>
    <xf numFmtId="167" fontId="36" fillId="0" borderId="0" xfId="6" applyNumberFormat="1" applyFont="1" applyFill="1" applyBorder="1" applyAlignment="1">
      <alignment horizontal="center"/>
    </xf>
    <xf numFmtId="0" fontId="36" fillId="4" borderId="1" xfId="3" applyFont="1" applyFill="1" applyBorder="1" applyAlignment="1">
      <alignment horizontal="center" wrapText="1"/>
    </xf>
    <xf numFmtId="37" fontId="41" fillId="4" borderId="1" xfId="1" applyNumberFormat="1" applyFont="1" applyFill="1" applyBorder="1" applyAlignment="1">
      <alignment horizontal="center" wrapText="1"/>
    </xf>
    <xf numFmtId="167" fontId="36" fillId="4" borderId="1" xfId="6" applyNumberFormat="1" applyFont="1" applyFill="1" applyBorder="1" applyAlignment="1">
      <alignment horizontal="center"/>
    </xf>
    <xf numFmtId="0" fontId="80" fillId="4" borderId="1" xfId="3" applyFont="1" applyFill="1" applyBorder="1" applyAlignment="1">
      <alignment horizontal="center" vertical="center" wrapText="1"/>
    </xf>
    <xf numFmtId="3" fontId="80" fillId="4" borderId="1" xfId="3" applyNumberFormat="1" applyFont="1" applyFill="1" applyBorder="1" applyAlignment="1">
      <alignment horizontal="center" vertical="center" wrapText="1"/>
    </xf>
    <xf numFmtId="3" fontId="81" fillId="0" borderId="1" xfId="0" applyNumberFormat="1" applyFont="1" applyBorder="1" applyAlignment="1">
      <alignment horizontal="center" vertical="center"/>
    </xf>
    <xf numFmtId="3" fontId="53" fillId="0" borderId="1" xfId="3" applyNumberFormat="1" applyFont="1" applyBorder="1" applyAlignment="1">
      <alignment horizontal="center"/>
    </xf>
    <xf numFmtId="4" fontId="53" fillId="0" borderId="1" xfId="3" applyNumberFormat="1" applyFont="1" applyBorder="1" applyAlignment="1">
      <alignment horizontal="center"/>
    </xf>
    <xf numFmtId="3" fontId="81" fillId="0" borderId="8" xfId="0" applyNumberFormat="1" applyFont="1" applyBorder="1" applyAlignment="1">
      <alignment horizontal="center" vertical="center"/>
    </xf>
    <xf numFmtId="0" fontId="80" fillId="4" borderId="1" xfId="3" applyFont="1" applyFill="1" applyBorder="1" applyAlignment="1">
      <alignment horizontal="center"/>
    </xf>
    <xf numFmtId="3" fontId="80" fillId="4" borderId="1" xfId="3" applyNumberFormat="1" applyFont="1" applyFill="1" applyBorder="1" applyAlignment="1">
      <alignment horizontal="center"/>
    </xf>
    <xf numFmtId="4" fontId="80" fillId="4" borderId="1" xfId="3" applyNumberFormat="1" applyFont="1" applyFill="1" applyBorder="1" applyAlignment="1">
      <alignment horizontal="center"/>
    </xf>
    <xf numFmtId="0" fontId="50" fillId="0" borderId="0" xfId="0" applyFont="1" applyAlignment="1">
      <alignment vertical="center"/>
    </xf>
    <xf numFmtId="3" fontId="33" fillId="6" borderId="12" xfId="2" applyNumberFormat="1" applyFont="1" applyFill="1" applyBorder="1" applyAlignment="1">
      <alignment horizontal="center"/>
    </xf>
    <xf numFmtId="0" fontId="33" fillId="0" borderId="0" xfId="2" applyFont="1"/>
    <xf numFmtId="0" fontId="32" fillId="0" borderId="0" xfId="0" applyFont="1" applyAlignment="1">
      <alignment horizontal="center"/>
    </xf>
    <xf numFmtId="37" fontId="41" fillId="7" borderId="15" xfId="1" applyNumberFormat="1" applyFont="1" applyFill="1" applyBorder="1" applyAlignment="1">
      <alignment horizontal="right" vertical="center" wrapText="1"/>
    </xf>
    <xf numFmtId="3" fontId="41" fillId="0" borderId="1" xfId="1" applyNumberFormat="1" applyFont="1" applyFill="1" applyBorder="1" applyAlignment="1">
      <alignment horizontal="center" vertical="center" wrapText="1"/>
    </xf>
    <xf numFmtId="167" fontId="36" fillId="2" borderId="1" xfId="6" applyNumberFormat="1" applyFont="1" applyFill="1" applyBorder="1" applyAlignment="1">
      <alignment horizontal="center"/>
    </xf>
    <xf numFmtId="37" fontId="38" fillId="2" borderId="1" xfId="1" applyNumberFormat="1" applyFont="1" applyFill="1" applyBorder="1" applyAlignment="1">
      <alignment horizontal="center" vertical="center" wrapText="1"/>
    </xf>
    <xf numFmtId="37" fontId="33" fillId="2" borderId="1" xfId="1" applyNumberFormat="1" applyFont="1" applyFill="1" applyBorder="1" applyAlignment="1">
      <alignment horizontal="center" vertical="center"/>
    </xf>
    <xf numFmtId="167" fontId="33" fillId="2" borderId="1" xfId="6" applyNumberFormat="1" applyFont="1" applyFill="1" applyBorder="1" applyAlignment="1">
      <alignment horizontal="center" vertical="center"/>
    </xf>
    <xf numFmtId="0" fontId="0" fillId="0" borderId="0" xfId="0" applyAlignment="1">
      <alignment vertical="center"/>
    </xf>
    <xf numFmtId="37" fontId="41" fillId="3" borderId="1" xfId="1" applyNumberFormat="1" applyFont="1" applyFill="1" applyBorder="1" applyAlignment="1">
      <alignment horizontal="center" vertical="center" wrapText="1"/>
    </xf>
    <xf numFmtId="167" fontId="36" fillId="3" borderId="1" xfId="6" applyNumberFormat="1" applyFont="1" applyFill="1" applyBorder="1" applyAlignment="1">
      <alignment horizontal="center" vertical="center"/>
    </xf>
    <xf numFmtId="0" fontId="49" fillId="2" borderId="1" xfId="2" applyFont="1" applyFill="1" applyBorder="1" applyAlignment="1">
      <alignment wrapText="1"/>
    </xf>
    <xf numFmtId="0" fontId="32" fillId="0" borderId="0" xfId="10"/>
    <xf numFmtId="165" fontId="51" fillId="40" borderId="1" xfId="1" applyNumberFormat="1" applyFont="1" applyFill="1" applyBorder="1" applyAlignment="1">
      <alignment horizontal="center" vertical="center" wrapText="1"/>
    </xf>
    <xf numFmtId="0" fontId="85" fillId="3" borderId="1" xfId="0" applyFont="1" applyFill="1" applyBorder="1" applyAlignment="1">
      <alignment horizontal="center" vertical="center"/>
    </xf>
    <xf numFmtId="0" fontId="49" fillId="0" borderId="0" xfId="2" applyFont="1" applyAlignment="1">
      <alignment vertical="center"/>
    </xf>
    <xf numFmtId="0" fontId="36" fillId="0" borderId="0" xfId="2" applyFont="1" applyAlignment="1">
      <alignment vertical="center"/>
    </xf>
    <xf numFmtId="0" fontId="42" fillId="2" borderId="9" xfId="2" applyFont="1" applyFill="1" applyBorder="1"/>
    <xf numFmtId="0" fontId="33" fillId="2" borderId="9" xfId="2" applyFont="1" applyFill="1" applyBorder="1"/>
    <xf numFmtId="0" fontId="49" fillId="2" borderId="0" xfId="2" applyFont="1" applyFill="1" applyAlignment="1">
      <alignment wrapText="1"/>
    </xf>
    <xf numFmtId="0" fontId="36" fillId="0" borderId="0" xfId="2" applyFont="1" applyAlignment="1">
      <alignment horizontal="right"/>
    </xf>
    <xf numFmtId="0" fontId="36" fillId="0" borderId="0" xfId="2" applyFont="1"/>
    <xf numFmtId="0" fontId="34" fillId="0" borderId="0" xfId="2" applyFont="1" applyAlignment="1">
      <alignment vertical="center"/>
    </xf>
    <xf numFmtId="0" fontId="34" fillId="0" borderId="0" xfId="2" applyFont="1" applyAlignment="1">
      <alignment horizontal="left" vertical="center"/>
    </xf>
    <xf numFmtId="0" fontId="40" fillId="0" borderId="0" xfId="2" applyFont="1"/>
    <xf numFmtId="3" fontId="33" fillId="2" borderId="9" xfId="2" applyNumberFormat="1" applyFont="1" applyFill="1" applyBorder="1" applyAlignment="1">
      <alignment horizontal="center"/>
    </xf>
    <xf numFmtId="167" fontId="33" fillId="2" borderId="9" xfId="6" applyNumberFormat="1" applyFont="1" applyFill="1" applyBorder="1" applyAlignment="1">
      <alignment horizontal="center"/>
    </xf>
    <xf numFmtId="0" fontId="36" fillId="2" borderId="0" xfId="2" applyFont="1" applyFill="1" applyAlignment="1">
      <alignment horizontal="center" vertical="center" wrapText="1"/>
    </xf>
    <xf numFmtId="3" fontId="33" fillId="0" borderId="0" xfId="2" applyNumberFormat="1" applyFont="1" applyAlignment="1">
      <alignment horizontal="center"/>
    </xf>
    <xf numFmtId="0" fontId="86" fillId="0" borderId="0" xfId="3" applyFont="1" applyAlignment="1">
      <alignment vertical="center"/>
    </xf>
    <xf numFmtId="14" fontId="34" fillId="0" borderId="0" xfId="2" applyNumberFormat="1" applyFont="1" applyAlignment="1">
      <alignment vertical="center"/>
    </xf>
    <xf numFmtId="37" fontId="41" fillId="42" borderId="1" xfId="1" applyNumberFormat="1" applyFont="1" applyFill="1" applyBorder="1" applyAlignment="1">
      <alignment horizontal="center" wrapText="1"/>
    </xf>
    <xf numFmtId="167" fontId="36" fillId="42" borderId="1" xfId="6" applyNumberFormat="1" applyFont="1" applyFill="1" applyBorder="1" applyAlignment="1">
      <alignment horizontal="center"/>
    </xf>
    <xf numFmtId="3" fontId="36" fillId="42" borderId="1" xfId="2" applyNumberFormat="1" applyFont="1" applyFill="1" applyBorder="1" applyAlignment="1">
      <alignment horizontal="center"/>
    </xf>
    <xf numFmtId="9" fontId="36" fillId="42" borderId="1" xfId="0" applyNumberFormat="1" applyFont="1" applyFill="1" applyBorder="1" applyAlignment="1">
      <alignment horizontal="center"/>
    </xf>
    <xf numFmtId="0" fontId="86" fillId="45" borderId="0" xfId="3" applyFont="1" applyFill="1" applyAlignment="1">
      <alignment vertical="center"/>
    </xf>
    <xf numFmtId="0" fontId="34" fillId="45" borderId="0" xfId="3" applyFont="1" applyFill="1" applyAlignment="1">
      <alignment vertical="center"/>
    </xf>
    <xf numFmtId="170" fontId="86" fillId="45" borderId="0" xfId="3" applyNumberFormat="1" applyFont="1" applyFill="1" applyAlignment="1">
      <alignment horizontal="left" vertical="center"/>
    </xf>
    <xf numFmtId="171" fontId="86" fillId="45" borderId="0" xfId="0" applyNumberFormat="1" applyFont="1" applyFill="1" applyAlignment="1">
      <alignment horizontal="left" vertical="center"/>
    </xf>
    <xf numFmtId="0" fontId="82" fillId="46" borderId="0" xfId="0" applyFont="1" applyFill="1" applyAlignment="1">
      <alignment vertical="center"/>
    </xf>
    <xf numFmtId="0" fontId="34" fillId="0" borderId="0" xfId="3" applyFont="1" applyAlignment="1">
      <alignment horizontal="left" vertical="center"/>
    </xf>
    <xf numFmtId="0" fontId="34" fillId="45" borderId="0" xfId="3" applyFont="1" applyFill="1" applyAlignment="1">
      <alignment horizontal="left" vertical="center"/>
    </xf>
    <xf numFmtId="0" fontId="44" fillId="0" borderId="0" xfId="0" applyFont="1" applyAlignment="1">
      <alignment horizontal="left" vertical="center"/>
    </xf>
    <xf numFmtId="0" fontId="42" fillId="2" borderId="0" xfId="3" applyFont="1" applyFill="1" applyAlignment="1">
      <alignment horizontal="left" vertical="center" wrapText="1"/>
    </xf>
    <xf numFmtId="3" fontId="36" fillId="0" borderId="0" xfId="9" applyNumberFormat="1" applyFont="1" applyFill="1" applyBorder="1" applyAlignment="1">
      <alignment horizontal="right" vertical="center"/>
    </xf>
    <xf numFmtId="0" fontId="33" fillId="2" borderId="0" xfId="3" applyFill="1" applyAlignment="1">
      <alignment vertical="center"/>
    </xf>
    <xf numFmtId="3" fontId="38" fillId="0" borderId="1" xfId="1" applyNumberFormat="1" applyFont="1" applyFill="1" applyBorder="1" applyAlignment="1">
      <alignment horizontal="right" vertical="center" wrapText="1"/>
    </xf>
    <xf numFmtId="3" fontId="38" fillId="0" borderId="9" xfId="1" applyNumberFormat="1" applyFont="1" applyFill="1" applyBorder="1" applyAlignment="1">
      <alignment horizontal="right" vertical="center" wrapText="1"/>
    </xf>
    <xf numFmtId="0" fontId="33" fillId="0" borderId="1" xfId="3" quotePrefix="1" applyBorder="1" applyAlignment="1">
      <alignment horizontal="center" vertical="center"/>
    </xf>
    <xf numFmtId="0" fontId="38" fillId="4"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xf>
    <xf numFmtId="0" fontId="38" fillId="0" borderId="1" xfId="1" applyNumberFormat="1" applyFont="1" applyFill="1" applyBorder="1" applyAlignment="1">
      <alignment horizontal="right" vertical="center" wrapText="1"/>
    </xf>
    <xf numFmtId="3" fontId="33" fillId="0" borderId="1" xfId="1" applyNumberFormat="1" applyFont="1" applyFill="1" applyBorder="1" applyAlignment="1">
      <alignment horizontal="right" vertical="center"/>
    </xf>
    <xf numFmtId="3" fontId="51" fillId="4" borderId="1" xfId="1" applyNumberFormat="1" applyFont="1" applyFill="1" applyBorder="1" applyAlignment="1">
      <alignment horizontal="right" vertical="center" wrapText="1"/>
    </xf>
    <xf numFmtId="0" fontId="55" fillId="0" borderId="0" xfId="3" applyFont="1" applyAlignment="1">
      <alignment vertical="center"/>
    </xf>
    <xf numFmtId="3" fontId="41" fillId="5" borderId="17" xfId="1" applyNumberFormat="1" applyFont="1" applyFill="1" applyBorder="1" applyAlignment="1">
      <alignment horizontal="right" vertical="center" wrapText="1"/>
    </xf>
    <xf numFmtId="165" fontId="51" fillId="4" borderId="1" xfId="1" applyNumberFormat="1" applyFont="1" applyFill="1" applyBorder="1" applyAlignment="1">
      <alignment horizontal="center" vertical="center" wrapText="1"/>
    </xf>
    <xf numFmtId="0" fontId="36" fillId="43" borderId="1" xfId="3" applyFont="1" applyFill="1" applyBorder="1" applyAlignment="1">
      <alignment horizontal="center" vertical="center" wrapText="1"/>
    </xf>
    <xf numFmtId="3" fontId="36" fillId="39" borderId="1" xfId="3" applyNumberFormat="1" applyFont="1" applyFill="1" applyBorder="1" applyAlignment="1">
      <alignment horizontal="center" vertical="center"/>
    </xf>
    <xf numFmtId="3" fontId="36" fillId="44" borderId="1" xfId="3" applyNumberFormat="1" applyFont="1" applyFill="1" applyBorder="1" applyAlignment="1">
      <alignment horizontal="center" vertical="center"/>
    </xf>
    <xf numFmtId="0" fontId="36" fillId="42" borderId="1" xfId="0" applyFont="1" applyFill="1" applyBorder="1" applyAlignment="1">
      <alignment horizontal="left" vertical="center"/>
    </xf>
    <xf numFmtId="0" fontId="36" fillId="42" borderId="8" xfId="0" applyFont="1" applyFill="1" applyBorder="1" applyAlignment="1">
      <alignment horizontal="left" vertical="center"/>
    </xf>
    <xf numFmtId="0" fontId="50" fillId="43" borderId="1" xfId="0" applyFont="1" applyFill="1" applyBorder="1" applyAlignment="1">
      <alignment vertical="center"/>
    </xf>
    <xf numFmtId="0" fontId="50" fillId="43" borderId="1" xfId="0" applyFont="1" applyFill="1" applyBorder="1" applyAlignment="1">
      <alignment horizontal="center" vertical="center" wrapText="1"/>
    </xf>
    <xf numFmtId="0" fontId="50" fillId="43" borderId="1" xfId="0" applyFont="1" applyFill="1" applyBorder="1" applyAlignment="1">
      <alignment horizontal="center" vertical="center"/>
    </xf>
    <xf numFmtId="0" fontId="36" fillId="0" borderId="0" xfId="3" applyFont="1" applyAlignment="1">
      <alignment horizontal="right"/>
    </xf>
    <xf numFmtId="3" fontId="36" fillId="0" borderId="0" xfId="3" applyNumberFormat="1" applyFont="1" applyAlignment="1">
      <alignment horizontal="center"/>
    </xf>
    <xf numFmtId="165" fontId="36" fillId="0" borderId="0" xfId="3" applyNumberFormat="1" applyFont="1" applyAlignment="1">
      <alignment horizontal="center" vertical="center" wrapText="1"/>
    </xf>
    <xf numFmtId="37" fontId="0" fillId="0" borderId="0" xfId="0" applyNumberFormat="1"/>
    <xf numFmtId="3" fontId="33" fillId="2" borderId="0" xfId="2" applyNumberFormat="1" applyFont="1" applyFill="1"/>
    <xf numFmtId="3" fontId="59" fillId="0" borderId="0" xfId="3" applyNumberFormat="1" applyFont="1"/>
    <xf numFmtId="17" fontId="33" fillId="2" borderId="1" xfId="3" quotePrefix="1" applyNumberFormat="1" applyFill="1" applyBorder="1" applyAlignment="1">
      <alignment horizontal="center" vertical="center"/>
    </xf>
    <xf numFmtId="3" fontId="41" fillId="39" borderId="17" xfId="1" applyNumberFormat="1" applyFont="1" applyFill="1" applyBorder="1" applyAlignment="1">
      <alignment horizontal="right" vertical="center" wrapText="1"/>
    </xf>
    <xf numFmtId="3" fontId="38" fillId="39" borderId="1" xfId="1" applyNumberFormat="1" applyFont="1" applyFill="1" applyBorder="1" applyAlignment="1">
      <alignment horizontal="right" vertical="center" wrapText="1"/>
    </xf>
    <xf numFmtId="3" fontId="38" fillId="42" borderId="1" xfId="1" applyNumberFormat="1" applyFont="1" applyFill="1" applyBorder="1" applyAlignment="1">
      <alignment horizontal="right" vertical="center" wrapText="1"/>
    </xf>
    <xf numFmtId="14" fontId="54" fillId="0" borderId="27" xfId="3" applyNumberFormat="1" applyFont="1" applyBorder="1" applyAlignment="1">
      <alignment horizontal="center" vertical="center"/>
    </xf>
    <xf numFmtId="0" fontId="36" fillId="0" borderId="27" xfId="3" applyFont="1" applyBorder="1" applyAlignment="1">
      <alignment horizontal="center"/>
    </xf>
    <xf numFmtId="0" fontId="36" fillId="0" borderId="27" xfId="3" applyFont="1" applyBorder="1" applyAlignment="1">
      <alignment horizontal="center" vertical="center" wrapText="1"/>
    </xf>
    <xf numFmtId="0" fontId="36" fillId="42" borderId="28" xfId="3" quotePrefix="1" applyFont="1" applyFill="1" applyBorder="1" applyAlignment="1">
      <alignment horizontal="center" vertical="center" wrapText="1"/>
    </xf>
    <xf numFmtId="37" fontId="38" fillId="47" borderId="1" xfId="23954" applyNumberFormat="1" applyFont="1" applyFill="1" applyBorder="1" applyAlignment="1">
      <alignment horizontal="center" vertical="center" wrapText="1"/>
    </xf>
    <xf numFmtId="37" fontId="33" fillId="47" borderId="1" xfId="23954" applyNumberFormat="1" applyFont="1" applyFill="1" applyBorder="1" applyAlignment="1">
      <alignment horizontal="center" vertical="center"/>
    </xf>
    <xf numFmtId="37" fontId="38" fillId="0" borderId="1" xfId="23954" applyNumberFormat="1" applyFont="1" applyFill="1" applyBorder="1" applyAlignment="1">
      <alignment horizontal="center" vertical="center" wrapText="1"/>
    </xf>
    <xf numFmtId="37" fontId="33" fillId="0" borderId="1" xfId="23954" applyNumberFormat="1" applyFont="1" applyFill="1" applyBorder="1" applyAlignment="1">
      <alignment horizontal="center" vertical="center"/>
    </xf>
    <xf numFmtId="3" fontId="41" fillId="0" borderId="0" xfId="1" applyNumberFormat="1" applyFont="1" applyFill="1" applyBorder="1" applyAlignment="1">
      <alignment horizontal="right" vertical="center" wrapText="1"/>
    </xf>
    <xf numFmtId="3" fontId="36" fillId="0" borderId="0" xfId="1" applyNumberFormat="1" applyFont="1" applyFill="1" applyBorder="1" applyAlignment="1">
      <alignment vertical="center"/>
    </xf>
    <xf numFmtId="3" fontId="52" fillId="0" borderId="0" xfId="1" applyNumberFormat="1" applyFont="1" applyFill="1" applyBorder="1" applyAlignment="1">
      <alignment vertical="center" wrapText="1"/>
    </xf>
    <xf numFmtId="3" fontId="52" fillId="0" borderId="0" xfId="1" applyNumberFormat="1" applyFont="1" applyFill="1" applyBorder="1" applyAlignment="1">
      <alignment vertical="center"/>
    </xf>
    <xf numFmtId="164" fontId="41" fillId="0" borderId="0" xfId="4" applyNumberFormat="1" applyFont="1" applyAlignment="1">
      <alignment horizontal="center"/>
    </xf>
    <xf numFmtId="0" fontId="36" fillId="43" borderId="30" xfId="3" quotePrefix="1" applyFont="1" applyFill="1" applyBorder="1" applyAlignment="1">
      <alignment horizontal="center" wrapText="1"/>
    </xf>
    <xf numFmtId="0" fontId="36" fillId="0" borderId="29" xfId="3" applyFont="1" applyBorder="1" applyAlignment="1">
      <alignment horizontal="center" vertical="center" wrapText="1"/>
    </xf>
    <xf numFmtId="0" fontId="36" fillId="43" borderId="31" xfId="3" quotePrefix="1" applyFont="1" applyFill="1" applyBorder="1" applyAlignment="1">
      <alignment horizontal="center" wrapText="1"/>
    </xf>
    <xf numFmtId="3" fontId="41" fillId="43" borderId="32" xfId="1" applyNumberFormat="1" applyFont="1" applyFill="1" applyBorder="1" applyAlignment="1">
      <alignment horizontal="right" vertical="center" wrapText="1"/>
    </xf>
    <xf numFmtId="0" fontId="38" fillId="49" borderId="1" xfId="1" applyNumberFormat="1" applyFont="1" applyFill="1" applyBorder="1" applyAlignment="1">
      <alignment horizontal="right" vertical="center" wrapText="1"/>
    </xf>
    <xf numFmtId="3" fontId="41" fillId="50" borderId="17" xfId="1" applyNumberFormat="1" applyFont="1" applyFill="1" applyBorder="1" applyAlignment="1">
      <alignment horizontal="right" vertical="center" wrapText="1"/>
    </xf>
    <xf numFmtId="3" fontId="41" fillId="51" borderId="17" xfId="1" applyNumberFormat="1" applyFont="1" applyFill="1" applyBorder="1" applyAlignment="1">
      <alignment horizontal="right" vertical="center" wrapText="1"/>
    </xf>
    <xf numFmtId="37" fontId="41" fillId="52" borderId="15" xfId="1" applyNumberFormat="1" applyFont="1" applyFill="1" applyBorder="1" applyAlignment="1">
      <alignment horizontal="right" vertical="center" wrapText="1"/>
    </xf>
    <xf numFmtId="0" fontId="89" fillId="0" borderId="0" xfId="3" applyFont="1" applyAlignment="1">
      <alignment vertical="center"/>
    </xf>
    <xf numFmtId="0" fontId="55" fillId="0" borderId="0" xfId="3" applyFont="1"/>
    <xf numFmtId="3" fontId="51" fillId="4" borderId="1" xfId="1" applyNumberFormat="1" applyFont="1" applyFill="1" applyBorder="1" applyAlignment="1">
      <alignment vertical="center"/>
    </xf>
    <xf numFmtId="3" fontId="51" fillId="4" borderId="9" xfId="1" applyNumberFormat="1" applyFont="1" applyFill="1" applyBorder="1" applyAlignment="1">
      <alignment horizontal="right" vertical="center" wrapText="1"/>
    </xf>
    <xf numFmtId="3" fontId="51" fillId="4" borderId="9" xfId="1" applyNumberFormat="1" applyFont="1" applyFill="1" applyBorder="1" applyAlignment="1">
      <alignment vertical="center"/>
    </xf>
    <xf numFmtId="3" fontId="52" fillId="4" borderId="17" xfId="1" applyNumberFormat="1" applyFont="1" applyFill="1" applyBorder="1" applyAlignment="1">
      <alignment horizontal="right" vertical="center" wrapText="1"/>
    </xf>
    <xf numFmtId="3" fontId="52" fillId="5" borderId="17" xfId="1" applyNumberFormat="1" applyFont="1" applyFill="1" applyBorder="1" applyAlignment="1">
      <alignment horizontal="right" vertical="center" wrapText="1"/>
    </xf>
    <xf numFmtId="0" fontId="51" fillId="0" borderId="0" xfId="3" applyFont="1" applyAlignment="1">
      <alignment horizontal="center" vertical="center"/>
    </xf>
    <xf numFmtId="0" fontId="56" fillId="0" borderId="0" xfId="3" applyFont="1" applyAlignment="1">
      <alignment horizontal="center" vertical="center" wrapText="1"/>
    </xf>
    <xf numFmtId="37" fontId="52" fillId="7" borderId="15" xfId="1" applyNumberFormat="1" applyFont="1" applyFill="1" applyBorder="1" applyAlignment="1">
      <alignment horizontal="right" vertical="center" wrapText="1"/>
    </xf>
    <xf numFmtId="0" fontId="55" fillId="0" borderId="0" xfId="3" applyFont="1" applyAlignment="1">
      <alignment horizontal="center" vertical="center"/>
    </xf>
    <xf numFmtId="0" fontId="56" fillId="0" borderId="29" xfId="3" applyFont="1" applyBorder="1" applyAlignment="1">
      <alignment horizontal="center" vertical="center" wrapText="1"/>
    </xf>
    <xf numFmtId="0" fontId="55" fillId="0" borderId="29" xfId="3" applyFont="1" applyBorder="1" applyAlignment="1">
      <alignment horizontal="center" vertical="center"/>
    </xf>
    <xf numFmtId="0" fontId="90" fillId="0" borderId="0" xfId="3" applyFont="1" applyAlignment="1">
      <alignment vertical="center" wrapText="1"/>
    </xf>
    <xf numFmtId="0" fontId="90" fillId="0" borderId="1" xfId="3" applyFont="1" applyBorder="1" applyAlignment="1">
      <alignment horizontal="center" vertical="center" wrapText="1"/>
    </xf>
    <xf numFmtId="0" fontId="90" fillId="0" borderId="0" xfId="3" applyFont="1" applyAlignment="1">
      <alignment horizontal="center" vertical="center" wrapText="1"/>
    </xf>
    <xf numFmtId="3" fontId="91" fillId="2" borderId="1" xfId="1" applyNumberFormat="1" applyFont="1" applyFill="1" applyBorder="1" applyAlignment="1">
      <alignment horizontal="right" vertical="center" wrapText="1"/>
    </xf>
    <xf numFmtId="3" fontId="91" fillId="2" borderId="1" xfId="1" applyNumberFormat="1" applyFont="1" applyFill="1" applyBorder="1" applyAlignment="1">
      <alignment vertical="center"/>
    </xf>
    <xf numFmtId="3" fontId="91" fillId="2" borderId="9" xfId="1" applyNumberFormat="1" applyFont="1" applyFill="1" applyBorder="1" applyAlignment="1">
      <alignment horizontal="right" vertical="center" wrapText="1"/>
    </xf>
    <xf numFmtId="3" fontId="91" fillId="2" borderId="9" xfId="1" applyNumberFormat="1" applyFont="1" applyFill="1" applyBorder="1" applyAlignment="1">
      <alignment vertical="center"/>
    </xf>
    <xf numFmtId="3" fontId="91" fillId="0" borderId="0" xfId="1" applyNumberFormat="1" applyFont="1" applyFill="1" applyBorder="1" applyAlignment="1">
      <alignment horizontal="right" vertical="center" wrapText="1"/>
    </xf>
    <xf numFmtId="3" fontId="91" fillId="0" borderId="0" xfId="1" applyNumberFormat="1" applyFont="1" applyFill="1" applyBorder="1" applyAlignment="1">
      <alignment vertical="center"/>
    </xf>
    <xf numFmtId="3" fontId="90" fillId="4" borderId="16" xfId="1" applyNumberFormat="1" applyFont="1" applyFill="1" applyBorder="1" applyAlignment="1">
      <alignment horizontal="right" vertical="center" wrapText="1"/>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91" fillId="39" borderId="1" xfId="1" applyNumberFormat="1" applyFont="1" applyFill="1" applyBorder="1" applyAlignment="1">
      <alignment horizontal="right" vertical="center" wrapText="1"/>
    </xf>
    <xf numFmtId="0" fontId="89" fillId="2" borderId="0" xfId="3" applyFont="1" applyFill="1" applyAlignment="1">
      <alignment vertical="center"/>
    </xf>
    <xf numFmtId="0" fontId="52" fillId="0" borderId="27" xfId="3" applyFont="1" applyBorder="1" applyAlignment="1">
      <alignment horizontal="center" vertical="center" wrapText="1"/>
    </xf>
    <xf numFmtId="0" fontId="51" fillId="0" borderId="27" xfId="3" applyFont="1" applyBorder="1" applyAlignment="1">
      <alignment horizontal="center" vertical="center"/>
    </xf>
    <xf numFmtId="0" fontId="42" fillId="0" borderId="0" xfId="3" applyFont="1" applyAlignment="1">
      <alignment horizontal="center" vertical="center"/>
    </xf>
    <xf numFmtId="0" fontId="42" fillId="0" borderId="0" xfId="3" applyFont="1"/>
    <xf numFmtId="0" fontId="45" fillId="2" borderId="0" xfId="3" applyFont="1" applyFill="1" applyAlignment="1">
      <alignment horizontal="center" vertical="center"/>
    </xf>
    <xf numFmtId="37" fontId="36" fillId="5" borderId="1" xfId="1" applyNumberFormat="1" applyFont="1" applyFill="1" applyBorder="1" applyAlignment="1">
      <alignment horizontal="right" vertical="center" wrapText="1"/>
    </xf>
    <xf numFmtId="0" fontId="49" fillId="5" borderId="1" xfId="3" applyFont="1" applyFill="1" applyBorder="1" applyAlignment="1">
      <alignment horizontal="center"/>
    </xf>
    <xf numFmtId="0" fontId="86" fillId="0" borderId="0" xfId="3" applyFont="1" applyAlignment="1">
      <alignment horizontal="center" vertical="center"/>
    </xf>
    <xf numFmtId="165" fontId="51" fillId="5" borderId="1" xfId="1" applyNumberFormat="1" applyFont="1" applyFill="1" applyBorder="1" applyAlignment="1">
      <alignment horizontal="center" vertical="center" wrapText="1"/>
    </xf>
    <xf numFmtId="3" fontId="41" fillId="48" borderId="28" xfId="1" applyNumberFormat="1" applyFont="1" applyFill="1" applyBorder="1" applyAlignment="1">
      <alignment horizontal="right" vertical="center" wrapText="1"/>
    </xf>
    <xf numFmtId="0" fontId="36" fillId="2" borderId="0" xfId="1" applyNumberFormat="1" applyFont="1" applyFill="1" applyBorder="1" applyAlignment="1">
      <alignment vertical="center"/>
    </xf>
    <xf numFmtId="3" fontId="41" fillId="39" borderId="28" xfId="1" applyNumberFormat="1" applyFont="1" applyFill="1" applyBorder="1" applyAlignment="1">
      <alignment horizontal="right" vertical="center" wrapText="1"/>
    </xf>
    <xf numFmtId="0" fontId="36" fillId="0" borderId="0" xfId="1" applyNumberFormat="1" applyFont="1" applyFill="1" applyBorder="1" applyAlignment="1">
      <alignment vertical="center"/>
    </xf>
    <xf numFmtId="37" fontId="41" fillId="7" borderId="33" xfId="1" applyNumberFormat="1" applyFont="1" applyFill="1" applyBorder="1" applyAlignment="1">
      <alignment horizontal="right" vertical="center" wrapText="1"/>
    </xf>
    <xf numFmtId="0" fontId="36" fillId="0" borderId="29" xfId="3" applyFont="1" applyBorder="1" applyAlignment="1">
      <alignment horizontal="center"/>
    </xf>
    <xf numFmtId="0" fontId="36" fillId="0" borderId="14" xfId="3" applyFont="1" applyBorder="1" applyAlignment="1">
      <alignment horizontal="center" vertical="center" wrapText="1"/>
    </xf>
    <xf numFmtId="0" fontId="36" fillId="7" borderId="31" xfId="3" quotePrefix="1" applyFont="1" applyFill="1" applyBorder="1" applyAlignment="1">
      <alignment horizontal="center" vertical="center" wrapText="1"/>
    </xf>
    <xf numFmtId="3" fontId="41" fillId="42" borderId="17" xfId="1" applyNumberFormat="1" applyFont="1" applyFill="1" applyBorder="1" applyAlignment="1">
      <alignment horizontal="right" vertical="center" wrapText="1"/>
    </xf>
    <xf numFmtId="3" fontId="33" fillId="0" borderId="0" xfId="3" applyNumberFormat="1" applyAlignment="1">
      <alignment horizontal="center"/>
    </xf>
    <xf numFmtId="3" fontId="86" fillId="0" borderId="0" xfId="3" applyNumberFormat="1" applyFont="1" applyAlignment="1">
      <alignment horizontal="center" vertical="center"/>
    </xf>
    <xf numFmtId="0" fontId="34" fillId="0" borderId="0" xfId="3" applyFont="1" applyAlignment="1">
      <alignment vertical="top"/>
    </xf>
    <xf numFmtId="0" fontId="33" fillId="45" borderId="0" xfId="3" applyFill="1"/>
    <xf numFmtId="0" fontId="93" fillId="45" borderId="0" xfId="3" applyFont="1" applyFill="1" applyAlignment="1">
      <alignment vertical="center"/>
    </xf>
    <xf numFmtId="0" fontId="86" fillId="45" borderId="0" xfId="3" applyFont="1" applyFill="1"/>
    <xf numFmtId="0" fontId="33" fillId="45" borderId="0" xfId="3" applyFill="1" applyAlignment="1">
      <alignment vertical="top"/>
    </xf>
    <xf numFmtId="0" fontId="87" fillId="45" borderId="0" xfId="3" applyFont="1" applyFill="1" applyAlignment="1">
      <alignment vertical="top"/>
    </xf>
    <xf numFmtId="0" fontId="36" fillId="2" borderId="1" xfId="3" quotePrefix="1" applyFont="1" applyFill="1" applyBorder="1" applyAlignment="1">
      <alignment horizontal="center" vertical="center"/>
    </xf>
    <xf numFmtId="3" fontId="33" fillId="0" borderId="0" xfId="9" applyNumberFormat="1" applyFont="1" applyFill="1" applyBorder="1" applyAlignment="1">
      <alignment horizontal="center" vertical="center"/>
    </xf>
    <xf numFmtId="3" fontId="38" fillId="0" borderId="1" xfId="9" applyNumberFormat="1" applyFont="1" applyFill="1" applyBorder="1" applyAlignment="1">
      <alignment horizontal="right" vertical="center" wrapText="1"/>
    </xf>
    <xf numFmtId="3" fontId="33" fillId="0" borderId="1" xfId="9" applyNumberFormat="1" applyFont="1" applyFill="1" applyBorder="1" applyAlignment="1">
      <alignment horizontal="right" vertical="center"/>
    </xf>
    <xf numFmtId="0" fontId="38" fillId="0" borderId="1" xfId="9" applyNumberFormat="1" applyFont="1" applyFill="1" applyBorder="1" applyAlignment="1">
      <alignment horizontal="right" vertical="center" wrapText="1"/>
    </xf>
    <xf numFmtId="3" fontId="33" fillId="0" borderId="1" xfId="3" applyNumberFormat="1" applyBorder="1" applyAlignment="1">
      <alignment horizontal="right" vertical="center" wrapText="1"/>
    </xf>
    <xf numFmtId="3" fontId="33" fillId="2" borderId="1" xfId="3" applyNumberFormat="1" applyFill="1" applyBorder="1" applyAlignment="1">
      <alignment horizontal="right" vertical="center" wrapText="1"/>
    </xf>
    <xf numFmtId="3" fontId="36"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wrapText="1"/>
    </xf>
    <xf numFmtId="3" fontId="36" fillId="2" borderId="12" xfId="3" applyNumberFormat="1" applyFont="1" applyFill="1" applyBorder="1" applyAlignment="1">
      <alignment horizontal="right" vertical="center"/>
    </xf>
    <xf numFmtId="0" fontId="54" fillId="2" borderId="0" xfId="3" applyFont="1" applyFill="1" applyAlignment="1">
      <alignment vertical="center"/>
    </xf>
    <xf numFmtId="0" fontId="36" fillId="2" borderId="0" xfId="3" applyFont="1" applyFill="1" applyAlignment="1">
      <alignment vertical="center"/>
    </xf>
    <xf numFmtId="0" fontId="54" fillId="0" borderId="0" xfId="3" applyFont="1" applyAlignment="1">
      <alignment vertical="center"/>
    </xf>
    <xf numFmtId="0" fontId="42" fillId="0" borderId="0" xfId="3" applyFont="1" applyAlignment="1">
      <alignment vertical="center"/>
    </xf>
    <xf numFmtId="164" fontId="33" fillId="2" borderId="0" xfId="3" applyNumberFormat="1" applyFill="1" applyAlignment="1">
      <alignment vertical="center"/>
    </xf>
    <xf numFmtId="0" fontId="36" fillId="5" borderId="1" xfId="3" applyFont="1" applyFill="1" applyBorder="1" applyAlignment="1">
      <alignment horizontal="center" vertical="center"/>
    </xf>
    <xf numFmtId="3" fontId="33" fillId="2" borderId="0" xfId="3" applyNumberFormat="1" applyFill="1" applyAlignment="1">
      <alignment horizontal="center" vertical="center" wrapText="1"/>
    </xf>
    <xf numFmtId="3" fontId="33" fillId="2" borderId="1" xfId="9" applyNumberFormat="1" applyFont="1" applyFill="1" applyBorder="1" applyAlignment="1">
      <alignment horizontal="right" vertical="center" wrapText="1"/>
    </xf>
    <xf numFmtId="3" fontId="51"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xf>
    <xf numFmtId="0" fontId="36" fillId="0" borderId="1" xfId="3" quotePrefix="1" applyFont="1" applyBorder="1" applyAlignment="1">
      <alignment horizontal="center" vertical="center"/>
    </xf>
    <xf numFmtId="3" fontId="33" fillId="0" borderId="0" xfId="3" applyNumberFormat="1" applyAlignment="1">
      <alignment horizontal="center" vertical="center" wrapText="1"/>
    </xf>
    <xf numFmtId="3" fontId="33" fillId="0" borderId="1" xfId="9" applyNumberFormat="1" applyFont="1" applyFill="1" applyBorder="1" applyAlignment="1">
      <alignment horizontal="right" vertical="center" wrapText="1"/>
    </xf>
    <xf numFmtId="3" fontId="36" fillId="0" borderId="1" xfId="3" applyNumberFormat="1" applyFont="1" applyBorder="1" applyAlignment="1">
      <alignment horizontal="right" vertical="center" wrapText="1"/>
    </xf>
    <xf numFmtId="3" fontId="36" fillId="0" borderId="12" xfId="3" applyNumberFormat="1" applyFont="1" applyBorder="1" applyAlignment="1">
      <alignment horizontal="right" vertical="center"/>
    </xf>
    <xf numFmtId="0" fontId="36" fillId="5" borderId="1" xfId="3" quotePrefix="1" applyFont="1" applyFill="1" applyBorder="1" applyAlignment="1">
      <alignment horizontal="center" vertical="center" wrapText="1"/>
    </xf>
    <xf numFmtId="3" fontId="41" fillId="5" borderId="1" xfId="9" applyNumberFormat="1" applyFont="1" applyFill="1" applyBorder="1" applyAlignment="1">
      <alignment horizontal="right" vertical="center" wrapText="1"/>
    </xf>
    <xf numFmtId="3" fontId="41" fillId="4" borderId="1" xfId="9" applyNumberFormat="1" applyFont="1" applyFill="1" applyBorder="1" applyAlignment="1">
      <alignment horizontal="right" vertical="center" wrapText="1"/>
    </xf>
    <xf numFmtId="3" fontId="41" fillId="41" borderId="1" xfId="9" applyNumberFormat="1" applyFont="1" applyFill="1" applyBorder="1" applyAlignment="1">
      <alignment horizontal="right" vertical="center" wrapText="1"/>
    </xf>
    <xf numFmtId="0" fontId="49" fillId="5" borderId="1" xfId="3" applyFont="1" applyFill="1" applyBorder="1" applyAlignment="1">
      <alignment horizontal="center" vertical="center"/>
    </xf>
    <xf numFmtId="3" fontId="41" fillId="0" borderId="0" xfId="9" applyNumberFormat="1" applyFont="1" applyFill="1" applyBorder="1" applyAlignment="1">
      <alignment horizontal="right" vertical="center" wrapText="1"/>
    </xf>
    <xf numFmtId="0" fontId="33" fillId="45" borderId="0" xfId="3" applyFill="1" applyAlignment="1">
      <alignment vertical="center"/>
    </xf>
    <xf numFmtId="37" fontId="41" fillId="7" borderId="34" xfId="1" applyNumberFormat="1" applyFont="1" applyFill="1" applyBorder="1" applyAlignment="1">
      <alignment horizontal="right" vertical="center" wrapText="1"/>
    </xf>
    <xf numFmtId="0" fontId="82" fillId="0" borderId="0" xfId="3" applyFont="1" applyAlignment="1">
      <alignment vertical="center"/>
    </xf>
    <xf numFmtId="0" fontId="91" fillId="0" borderId="0" xfId="3" applyFont="1"/>
    <xf numFmtId="3" fontId="90" fillId="4" borderId="17" xfId="1" applyNumberFormat="1" applyFont="1" applyFill="1" applyBorder="1" applyAlignment="1">
      <alignment horizontal="right" vertical="center" wrapText="1"/>
    </xf>
    <xf numFmtId="3" fontId="90" fillId="7" borderId="15" xfId="1" applyNumberFormat="1" applyFont="1" applyFill="1" applyBorder="1" applyAlignment="1">
      <alignment horizontal="right" vertical="center" wrapText="1"/>
    </xf>
    <xf numFmtId="3" fontId="94" fillId="5" borderId="17" xfId="1" applyNumberFormat="1" applyFont="1" applyFill="1" applyBorder="1" applyAlignment="1">
      <alignment horizontal="right" vertical="center" wrapText="1"/>
    </xf>
    <xf numFmtId="0" fontId="90" fillId="0" borderId="29" xfId="3" applyFont="1" applyBorder="1" applyAlignment="1">
      <alignment horizontal="center" vertical="center" wrapText="1"/>
    </xf>
    <xf numFmtId="0" fontId="91" fillId="0" borderId="29" xfId="3" applyFont="1" applyBorder="1"/>
    <xf numFmtId="3" fontId="90" fillId="48" borderId="28" xfId="1" applyNumberFormat="1" applyFont="1" applyFill="1" applyBorder="1" applyAlignment="1">
      <alignment horizontal="right" vertical="center" wrapText="1"/>
    </xf>
    <xf numFmtId="0" fontId="90" fillId="0" borderId="27" xfId="3" applyFont="1" applyBorder="1" applyAlignment="1">
      <alignment horizontal="center" vertical="center" wrapText="1"/>
    </xf>
    <xf numFmtId="0" fontId="91" fillId="0" borderId="27" xfId="3" applyFont="1" applyBorder="1"/>
    <xf numFmtId="3" fontId="94" fillId="42" borderId="17" xfId="1" applyNumberFormat="1" applyFont="1" applyFill="1" applyBorder="1" applyAlignment="1">
      <alignment horizontal="right" vertical="center" wrapText="1"/>
    </xf>
    <xf numFmtId="0" fontId="38" fillId="0" borderId="0" xfId="4" applyFont="1" applyAlignment="1">
      <alignment horizontal="left" wrapText="1"/>
    </xf>
    <xf numFmtId="167" fontId="33" fillId="0" borderId="0" xfId="6" applyNumberFormat="1" applyFont="1" applyFill="1" applyBorder="1" applyAlignment="1">
      <alignment horizontal="center"/>
    </xf>
    <xf numFmtId="0" fontId="38" fillId="5" borderId="1" xfId="4" applyFont="1" applyFill="1" applyBorder="1" applyAlignment="1">
      <alignment horizontal="left" wrapText="1"/>
    </xf>
    <xf numFmtId="0" fontId="36" fillId="5" borderId="1" xfId="3" applyFont="1" applyFill="1" applyBorder="1" applyAlignment="1">
      <alignment horizontal="center" vertical="center" wrapText="1"/>
    </xf>
    <xf numFmtId="3" fontId="36" fillId="5" borderId="1" xfId="3" applyNumberFormat="1" applyFont="1" applyFill="1" applyBorder="1" applyAlignment="1">
      <alignment horizontal="center" vertical="center" wrapText="1"/>
    </xf>
    <xf numFmtId="0" fontId="36" fillId="42" borderId="1" xfId="3" applyFont="1" applyFill="1" applyBorder="1" applyAlignment="1">
      <alignment horizontal="center" vertical="center" wrapText="1"/>
    </xf>
    <xf numFmtId="3" fontId="36" fillId="0" borderId="1" xfId="3" applyNumberFormat="1" applyFont="1" applyBorder="1"/>
    <xf numFmtId="3" fontId="36" fillId="0" borderId="0" xfId="3" applyNumberFormat="1" applyFont="1"/>
    <xf numFmtId="3" fontId="33" fillId="2" borderId="1" xfId="3" applyNumberFormat="1" applyFill="1" applyBorder="1"/>
    <xf numFmtId="3" fontId="33" fillId="4" borderId="1" xfId="3" applyNumberFormat="1" applyFill="1" applyBorder="1"/>
    <xf numFmtId="14" fontId="86" fillId="45" borderId="0" xfId="2" applyNumberFormat="1" applyFont="1" applyFill="1" applyAlignment="1">
      <alignment horizontal="left" vertical="center"/>
    </xf>
    <xf numFmtId="0" fontId="49" fillId="5" borderId="0" xfId="3" applyFont="1" applyFill="1" applyAlignment="1">
      <alignment horizontal="center"/>
    </xf>
    <xf numFmtId="43" fontId="36" fillId="2" borderId="0" xfId="3" applyNumberFormat="1" applyFont="1" applyFill="1" applyAlignment="1">
      <alignment horizontal="center" vertical="center" wrapText="1"/>
    </xf>
    <xf numFmtId="167" fontId="33" fillId="2" borderId="0" xfId="6" applyNumberFormat="1" applyFont="1" applyFill="1" applyBorder="1" applyAlignment="1">
      <alignment horizontal="center"/>
    </xf>
    <xf numFmtId="167" fontId="36" fillId="4" borderId="0" xfId="6" applyNumberFormat="1" applyFont="1" applyFill="1" applyBorder="1" applyAlignment="1">
      <alignment horizontal="center"/>
    </xf>
    <xf numFmtId="0" fontId="82" fillId="0" borderId="0" xfId="0" applyFont="1" applyAlignment="1">
      <alignment vertical="center"/>
    </xf>
    <xf numFmtId="3" fontId="36" fillId="5" borderId="1" xfId="6" applyNumberFormat="1" applyFont="1" applyFill="1" applyBorder="1" applyAlignment="1">
      <alignment horizontal="right"/>
    </xf>
    <xf numFmtId="3" fontId="36" fillId="0" borderId="1" xfId="6" applyNumberFormat="1" applyFont="1" applyFill="1" applyBorder="1" applyAlignment="1">
      <alignment horizontal="right"/>
    </xf>
    <xf numFmtId="3" fontId="36" fillId="42" borderId="1" xfId="3" applyNumberFormat="1" applyFont="1" applyFill="1" applyBorder="1" applyAlignment="1">
      <alignment horizontal="right"/>
    </xf>
    <xf numFmtId="14" fontId="86" fillId="0" borderId="0" xfId="2" applyNumberFormat="1" applyFont="1" applyAlignment="1">
      <alignment horizontal="left" vertical="center"/>
    </xf>
    <xf numFmtId="3" fontId="33" fillId="0" borderId="1" xfId="3" applyNumberFormat="1" applyBorder="1" applyAlignment="1">
      <alignment horizontal="right" vertical="center"/>
    </xf>
    <xf numFmtId="0" fontId="33" fillId="0" borderId="1" xfId="3" applyBorder="1" applyAlignment="1">
      <alignment horizontal="right" vertical="center"/>
    </xf>
    <xf numFmtId="0" fontId="42" fillId="0" borderId="0" xfId="3" applyFont="1" applyAlignment="1">
      <alignment horizontal="right" vertical="center"/>
    </xf>
    <xf numFmtId="3" fontId="33" fillId="0" borderId="0" xfId="3" applyNumberFormat="1" applyAlignment="1">
      <alignment horizontal="right" vertical="center"/>
    </xf>
    <xf numFmtId="3" fontId="36" fillId="0" borderId="1" xfId="3" applyNumberFormat="1" applyFont="1" applyBorder="1" applyAlignment="1">
      <alignment horizontal="right" vertical="center"/>
    </xf>
    <xf numFmtId="167" fontId="33" fillId="2" borderId="1" xfId="6" quotePrefix="1" applyNumberFormat="1" applyFont="1" applyFill="1" applyBorder="1" applyAlignment="1">
      <alignment horizontal="center"/>
    </xf>
    <xf numFmtId="3" fontId="34" fillId="0" borderId="0" xfId="3" applyNumberFormat="1" applyFont="1" applyAlignment="1">
      <alignment vertical="center"/>
    </xf>
    <xf numFmtId="4" fontId="34" fillId="0" borderId="0" xfId="3" applyNumberFormat="1" applyFont="1" applyAlignment="1">
      <alignment vertical="center"/>
    </xf>
    <xf numFmtId="3" fontId="94" fillId="5" borderId="1" xfId="9" applyNumberFormat="1" applyFont="1" applyFill="1" applyBorder="1" applyAlignment="1">
      <alignment horizontal="right" vertical="center" wrapText="1"/>
    </xf>
    <xf numFmtId="3" fontId="94" fillId="4" borderId="1" xfId="9" applyNumberFormat="1" applyFont="1" applyFill="1" applyBorder="1" applyAlignment="1">
      <alignment horizontal="right" vertical="center" wrapText="1"/>
    </xf>
    <xf numFmtId="3" fontId="52" fillId="5" borderId="1" xfId="9" applyNumberFormat="1" applyFont="1" applyFill="1" applyBorder="1" applyAlignment="1">
      <alignment horizontal="right" vertical="center" wrapText="1"/>
    </xf>
    <xf numFmtId="3" fontId="52" fillId="4" borderId="1" xfId="9" applyNumberFormat="1" applyFont="1" applyFill="1" applyBorder="1" applyAlignment="1">
      <alignment horizontal="right" vertical="center" wrapText="1"/>
    </xf>
    <xf numFmtId="3" fontId="52" fillId="48" borderId="28" xfId="1" applyNumberFormat="1" applyFont="1" applyFill="1" applyBorder="1" applyAlignment="1">
      <alignment horizontal="right" vertical="center" wrapText="1"/>
    </xf>
    <xf numFmtId="171" fontId="86" fillId="45" borderId="0" xfId="3" applyNumberFormat="1" applyFont="1" applyFill="1" applyAlignment="1">
      <alignment horizontal="center" vertical="center"/>
    </xf>
    <xf numFmtId="3" fontId="41" fillId="7" borderId="34" xfId="1" applyNumberFormat="1" applyFont="1" applyFill="1" applyBorder="1" applyAlignment="1">
      <alignment horizontal="right" vertical="center" wrapText="1"/>
    </xf>
    <xf numFmtId="3" fontId="36" fillId="5" borderId="1" xfId="1" applyNumberFormat="1" applyFont="1" applyFill="1" applyBorder="1" applyAlignment="1">
      <alignment horizontal="right" vertical="center" wrapText="1"/>
    </xf>
    <xf numFmtId="3" fontId="36" fillId="0" borderId="0" xfId="3" applyNumberFormat="1" applyFont="1" applyAlignment="1">
      <alignment horizontal="center" vertical="center" wrapText="1"/>
    </xf>
    <xf numFmtId="4" fontId="33" fillId="0" borderId="0" xfId="1" applyNumberFormat="1" applyFont="1" applyFill="1" applyBorder="1" applyAlignment="1">
      <alignment vertical="center"/>
    </xf>
    <xf numFmtId="3" fontId="40" fillId="2" borderId="0" xfId="2" applyNumberFormat="1" applyFont="1" applyFill="1"/>
    <xf numFmtId="167" fontId="54" fillId="53" borderId="1" xfId="6" applyNumberFormat="1" applyFont="1" applyFill="1" applyBorder="1" applyAlignment="1">
      <alignment horizontal="center" vertical="center"/>
    </xf>
    <xf numFmtId="4" fontId="33" fillId="0" borderId="0" xfId="1" applyNumberFormat="1" applyFont="1" applyFill="1" applyBorder="1" applyAlignment="1">
      <alignment horizontal="right" vertical="center"/>
    </xf>
    <xf numFmtId="3" fontId="33" fillId="2" borderId="1" xfId="6" applyNumberFormat="1" applyFont="1" applyFill="1" applyBorder="1" applyAlignment="1">
      <alignment horizontal="right"/>
    </xf>
    <xf numFmtId="3" fontId="33" fillId="0" borderId="0" xfId="6" applyNumberFormat="1" applyFont="1" applyFill="1" applyBorder="1" applyAlignment="1">
      <alignment horizontal="right"/>
    </xf>
    <xf numFmtId="167" fontId="50" fillId="43" borderId="1" xfId="0" applyNumberFormat="1" applyFont="1" applyFill="1" applyBorder="1" applyAlignment="1">
      <alignment horizontal="center" vertical="center"/>
    </xf>
    <xf numFmtId="4" fontId="33" fillId="0" borderId="0" xfId="3" applyNumberFormat="1"/>
    <xf numFmtId="0" fontId="50" fillId="0" borderId="0" xfId="0" applyFont="1" applyAlignment="1">
      <alignment horizontal="left" vertical="center" wrapText="1"/>
    </xf>
    <xf numFmtId="3" fontId="36" fillId="2" borderId="1" xfId="3" applyNumberFormat="1" applyFont="1" applyFill="1" applyBorder="1"/>
    <xf numFmtId="0" fontId="36" fillId="0" borderId="9" xfId="3" quotePrefix="1" applyFont="1" applyBorder="1" applyAlignment="1">
      <alignment horizontal="center" vertical="center"/>
    </xf>
    <xf numFmtId="0" fontId="36" fillId="0" borderId="0" xfId="3" quotePrefix="1" applyFont="1" applyAlignment="1">
      <alignment horizontal="center" vertical="center" wrapText="1"/>
    </xf>
    <xf numFmtId="3" fontId="52" fillId="0" borderId="0" xfId="9" applyNumberFormat="1" applyFont="1" applyFill="1" applyBorder="1" applyAlignment="1">
      <alignment horizontal="right" vertical="center" wrapText="1"/>
    </xf>
    <xf numFmtId="3" fontId="94" fillId="0" borderId="0" xfId="9" applyNumberFormat="1" applyFont="1" applyFill="1" applyBorder="1" applyAlignment="1">
      <alignment horizontal="right" vertical="center" wrapText="1"/>
    </xf>
    <xf numFmtId="0" fontId="87" fillId="0" borderId="0" xfId="3" applyFont="1" applyAlignment="1">
      <alignment vertical="top"/>
    </xf>
    <xf numFmtId="3" fontId="33" fillId="4" borderId="1" xfId="3" applyNumberFormat="1" applyFill="1" applyBorder="1" applyAlignment="1">
      <alignment horizontal="right" vertical="center" wrapText="1"/>
    </xf>
    <xf numFmtId="3" fontId="33" fillId="4" borderId="1" xfId="9" applyNumberFormat="1" applyFont="1" applyFill="1" applyBorder="1" applyAlignment="1">
      <alignment horizontal="right" vertical="center" wrapText="1"/>
    </xf>
    <xf numFmtId="0" fontId="48" fillId="5" borderId="9" xfId="3" quotePrefix="1" applyFont="1" applyFill="1" applyBorder="1" applyAlignment="1">
      <alignment horizontal="center" vertical="center"/>
    </xf>
    <xf numFmtId="0" fontId="48" fillId="5" borderId="1" xfId="3" quotePrefix="1" applyFont="1" applyFill="1" applyBorder="1" applyAlignment="1">
      <alignment horizontal="center" vertical="center"/>
    </xf>
    <xf numFmtId="0" fontId="32" fillId="54" borderId="0" xfId="0" applyFont="1" applyFill="1"/>
    <xf numFmtId="0" fontId="0" fillId="54" borderId="0" xfId="0" applyFill="1"/>
    <xf numFmtId="3" fontId="33" fillId="0" borderId="0" xfId="3" applyNumberFormat="1" applyAlignment="1">
      <alignment vertical="center"/>
    </xf>
    <xf numFmtId="4" fontId="33" fillId="0" borderId="0" xfId="3" applyNumberFormat="1" applyAlignment="1">
      <alignment vertical="center"/>
    </xf>
    <xf numFmtId="0" fontId="33" fillId="0" borderId="0" xfId="3" applyAlignment="1">
      <alignment horizontal="left" vertical="center"/>
    </xf>
    <xf numFmtId="165" fontId="52" fillId="4" borderId="1" xfId="1" applyNumberFormat="1" applyFont="1" applyFill="1" applyBorder="1" applyAlignment="1">
      <alignment horizontal="center" vertical="center" wrapText="1"/>
    </xf>
    <xf numFmtId="3" fontId="52" fillId="2" borderId="1" xfId="1" applyNumberFormat="1" applyFont="1" applyFill="1" applyBorder="1" applyAlignment="1">
      <alignment horizontal="right" vertical="center" wrapText="1"/>
    </xf>
    <xf numFmtId="3" fontId="52" fillId="2" borderId="1" xfId="1" applyNumberFormat="1" applyFont="1" applyFill="1" applyBorder="1" applyAlignment="1">
      <alignment vertical="center"/>
    </xf>
    <xf numFmtId="3" fontId="51" fillId="2" borderId="1" xfId="1" applyNumberFormat="1" applyFont="1" applyFill="1" applyBorder="1" applyAlignment="1">
      <alignment horizontal="right" vertical="center" wrapText="1"/>
    </xf>
    <xf numFmtId="3" fontId="51" fillId="2" borderId="1" xfId="1" applyNumberFormat="1" applyFont="1" applyFill="1" applyBorder="1" applyAlignment="1">
      <alignment vertical="center"/>
    </xf>
    <xf numFmtId="3" fontId="51" fillId="0" borderId="0" xfId="1" applyNumberFormat="1" applyFont="1" applyFill="1" applyBorder="1" applyAlignment="1">
      <alignment horizontal="right" vertical="center" wrapText="1"/>
    </xf>
    <xf numFmtId="0" fontId="52" fillId="0" borderId="0" xfId="3" applyFont="1" applyAlignment="1">
      <alignment vertical="center"/>
    </xf>
    <xf numFmtId="3" fontId="36" fillId="2" borderId="1" xfId="3" applyNumberFormat="1" applyFont="1" applyFill="1" applyBorder="1" applyAlignment="1">
      <alignment horizontal="center" vertical="center" wrapText="1"/>
    </xf>
    <xf numFmtId="3" fontId="41" fillId="7" borderId="33" xfId="1" applyNumberFormat="1" applyFont="1" applyFill="1" applyBorder="1" applyAlignment="1">
      <alignment horizontal="right" vertical="center" wrapText="1"/>
    </xf>
    <xf numFmtId="3" fontId="36" fillId="0" borderId="29" xfId="3" applyNumberFormat="1" applyFont="1" applyBorder="1" applyAlignment="1">
      <alignment horizontal="center" vertical="center" wrapText="1"/>
    </xf>
    <xf numFmtId="3" fontId="95" fillId="0" borderId="0" xfId="3" applyNumberFormat="1" applyFont="1" applyAlignment="1">
      <alignment horizontal="center" vertical="center" wrapText="1"/>
    </xf>
    <xf numFmtId="4" fontId="95" fillId="0" borderId="0" xfId="3" applyNumberFormat="1" applyFont="1" applyAlignment="1">
      <alignment horizontal="center" vertical="center" wrapText="1"/>
    </xf>
    <xf numFmtId="0" fontId="95" fillId="0" borderId="0" xfId="3" applyFont="1" applyAlignment="1">
      <alignment horizontal="center" vertical="center" wrapText="1"/>
    </xf>
    <xf numFmtId="4" fontId="33" fillId="0" borderId="0" xfId="3" applyNumberFormat="1" applyAlignment="1">
      <alignment wrapText="1"/>
    </xf>
    <xf numFmtId="0" fontId="33" fillId="0" borderId="0" xfId="3" applyAlignment="1">
      <alignment wrapText="1"/>
    </xf>
    <xf numFmtId="0" fontId="95" fillId="0" borderId="0" xfId="3" applyFont="1" applyAlignment="1">
      <alignment wrapText="1"/>
    </xf>
    <xf numFmtId="0" fontId="96" fillId="0" borderId="0" xfId="3" applyFont="1" applyAlignment="1">
      <alignment wrapText="1"/>
    </xf>
    <xf numFmtId="0" fontId="33" fillId="0" borderId="0" xfId="3" applyAlignment="1">
      <alignment horizontal="center" vertical="center" wrapText="1"/>
    </xf>
    <xf numFmtId="0" fontId="33" fillId="0" borderId="0" xfId="3" applyAlignment="1">
      <alignment horizontal="right" vertical="center" wrapText="1"/>
    </xf>
    <xf numFmtId="0" fontId="90" fillId="0" borderId="0" xfId="3" applyFont="1"/>
    <xf numFmtId="3" fontId="3" fillId="0" borderId="0" xfId="59855" applyNumberFormat="1"/>
    <xf numFmtId="0" fontId="95" fillId="2" borderId="0" xfId="3" applyFont="1" applyFill="1" applyAlignment="1">
      <alignment horizontal="center" vertical="center"/>
    </xf>
    <xf numFmtId="3" fontId="52" fillId="42" borderId="17" xfId="1" applyNumberFormat="1" applyFont="1" applyFill="1" applyBorder="1" applyAlignment="1">
      <alignment horizontal="right" vertical="center" wrapText="1"/>
    </xf>
    <xf numFmtId="3" fontId="52" fillId="43" borderId="32" xfId="1" applyNumberFormat="1" applyFont="1" applyFill="1" applyBorder="1" applyAlignment="1">
      <alignment horizontal="right" vertical="center" wrapText="1"/>
    </xf>
    <xf numFmtId="37" fontId="56" fillId="7" borderId="34" xfId="1" applyNumberFormat="1" applyFont="1" applyFill="1" applyBorder="1" applyAlignment="1">
      <alignment horizontal="right" vertical="center" wrapText="1"/>
    </xf>
    <xf numFmtId="3" fontId="94" fillId="43" borderId="32" xfId="1" applyNumberFormat="1" applyFont="1" applyFill="1" applyBorder="1" applyAlignment="1">
      <alignment horizontal="right" vertical="center" wrapText="1"/>
    </xf>
    <xf numFmtId="171" fontId="86" fillId="45" borderId="0" xfId="3" applyNumberFormat="1" applyFont="1" applyFill="1" applyAlignment="1">
      <alignment horizontal="left"/>
    </xf>
    <xf numFmtId="3" fontId="49" fillId="0" borderId="0" xfId="9" applyNumberFormat="1" applyFont="1" applyFill="1" applyBorder="1" applyAlignment="1">
      <alignment horizontal="right" vertical="center" wrapText="1"/>
    </xf>
    <xf numFmtId="0" fontId="36" fillId="42" borderId="30" xfId="3" quotePrefix="1" applyFont="1" applyFill="1" applyBorder="1" applyAlignment="1">
      <alignment horizontal="center" vertical="center" wrapText="1"/>
    </xf>
    <xf numFmtId="3" fontId="41" fillId="42" borderId="30" xfId="9" applyNumberFormat="1" applyFont="1" applyFill="1" applyBorder="1" applyAlignment="1">
      <alignment horizontal="center" vertical="center" wrapText="1"/>
    </xf>
    <xf numFmtId="3" fontId="41" fillId="42" borderId="30" xfId="9" applyNumberFormat="1" applyFont="1" applyFill="1" applyBorder="1" applyAlignment="1">
      <alignment horizontal="right" vertical="center" wrapText="1"/>
    </xf>
    <xf numFmtId="3" fontId="52" fillId="5" borderId="30" xfId="9" applyNumberFormat="1" applyFont="1" applyFill="1" applyBorder="1" applyAlignment="1">
      <alignment horizontal="right" vertical="center" wrapText="1"/>
    </xf>
    <xf numFmtId="3" fontId="46" fillId="0" borderId="30" xfId="9" applyNumberFormat="1" applyFont="1" applyFill="1" applyBorder="1" applyAlignment="1">
      <alignment horizontal="right" vertical="center" wrapText="1"/>
    </xf>
    <xf numFmtId="3" fontId="38" fillId="42" borderId="1" xfId="9" applyNumberFormat="1" applyFont="1" applyFill="1" applyBorder="1" applyAlignment="1">
      <alignment horizontal="right" vertical="center" wrapText="1"/>
    </xf>
    <xf numFmtId="3" fontId="33" fillId="2" borderId="0" xfId="9" applyNumberFormat="1" applyFont="1" applyFill="1" applyBorder="1" applyAlignment="1">
      <alignment horizontal="right" vertical="center"/>
    </xf>
    <xf numFmtId="3" fontId="38" fillId="39" borderId="1" xfId="9" applyNumberFormat="1" applyFont="1" applyFill="1" applyBorder="1" applyAlignment="1">
      <alignment horizontal="right" vertical="center" wrapText="1"/>
    </xf>
    <xf numFmtId="3" fontId="33" fillId="0" borderId="0" xfId="9" applyNumberFormat="1" applyFont="1" applyFill="1" applyBorder="1" applyAlignment="1">
      <alignment horizontal="right" vertical="center"/>
    </xf>
    <xf numFmtId="0" fontId="36" fillId="43" borderId="1" xfId="3" quotePrefix="1" applyFont="1" applyFill="1" applyBorder="1" applyAlignment="1">
      <alignment horizontal="center" vertical="center" wrapText="1"/>
    </xf>
    <xf numFmtId="0" fontId="36" fillId="42" borderId="35" xfId="3" quotePrefix="1" applyFont="1" applyFill="1" applyBorder="1" applyAlignment="1">
      <alignment horizontal="center" vertical="center" wrapText="1"/>
    </xf>
    <xf numFmtId="3" fontId="41" fillId="42" borderId="16" xfId="9" applyNumberFormat="1" applyFont="1" applyFill="1" applyBorder="1" applyAlignment="1">
      <alignment horizontal="right" vertical="center" wrapText="1"/>
    </xf>
    <xf numFmtId="3" fontId="41" fillId="42" borderId="36" xfId="9" applyNumberFormat="1" applyFont="1" applyFill="1" applyBorder="1" applyAlignment="1">
      <alignment horizontal="right" vertical="center" wrapText="1"/>
    </xf>
    <xf numFmtId="3" fontId="41" fillId="39" borderId="16" xfId="9" applyNumberFormat="1" applyFont="1" applyFill="1" applyBorder="1" applyAlignment="1">
      <alignment horizontal="right" vertical="center" wrapText="1"/>
    </xf>
    <xf numFmtId="3" fontId="41" fillId="39" borderId="17" xfId="9" applyNumberFormat="1" applyFont="1" applyFill="1" applyBorder="1" applyAlignment="1">
      <alignment horizontal="right" vertical="center" wrapText="1"/>
    </xf>
    <xf numFmtId="3" fontId="41" fillId="42" borderId="35" xfId="9" applyNumberFormat="1" applyFont="1" applyFill="1" applyBorder="1" applyAlignment="1">
      <alignment horizontal="right" vertical="center" wrapText="1"/>
    </xf>
    <xf numFmtId="3" fontId="52" fillId="5" borderId="16" xfId="9" applyNumberFormat="1" applyFont="1" applyFill="1" applyBorder="1" applyAlignment="1">
      <alignment horizontal="right" vertical="center" wrapText="1"/>
    </xf>
    <xf numFmtId="3" fontId="52" fillId="5" borderId="36" xfId="9" applyNumberFormat="1" applyFont="1" applyFill="1" applyBorder="1" applyAlignment="1">
      <alignment horizontal="right" vertical="center" wrapText="1"/>
    </xf>
    <xf numFmtId="3" fontId="49" fillId="5" borderId="16" xfId="9" applyNumberFormat="1" applyFont="1" applyFill="1" applyBorder="1" applyAlignment="1">
      <alignment horizontal="right" vertical="center" wrapText="1"/>
    </xf>
    <xf numFmtId="3" fontId="49" fillId="5" borderId="36" xfId="9" applyNumberFormat="1" applyFont="1" applyFill="1" applyBorder="1" applyAlignment="1">
      <alignment horizontal="right" vertical="center" wrapText="1"/>
    </xf>
    <xf numFmtId="37" fontId="51" fillId="5" borderId="1" xfId="1" applyNumberFormat="1" applyFont="1" applyFill="1" applyBorder="1" applyAlignment="1">
      <alignment horizontal="right" vertical="center" wrapText="1"/>
    </xf>
    <xf numFmtId="3" fontId="51" fillId="5" borderId="1" xfId="1" applyNumberFormat="1" applyFont="1" applyFill="1" applyBorder="1" applyAlignment="1">
      <alignment horizontal="right" vertical="center" wrapText="1"/>
    </xf>
    <xf numFmtId="37" fontId="33" fillId="0" borderId="1" xfId="1" applyNumberFormat="1" applyFont="1" applyFill="1" applyBorder="1" applyAlignment="1">
      <alignment horizontal="center" vertical="center"/>
    </xf>
    <xf numFmtId="0" fontId="33" fillId="2" borderId="1" xfId="3" applyFill="1" applyBorder="1" applyAlignment="1">
      <alignment horizontal="left" vertical="center"/>
    </xf>
    <xf numFmtId="0" fontId="33" fillId="2" borderId="1" xfId="3" quotePrefix="1" applyFill="1" applyBorder="1" applyAlignment="1">
      <alignment horizontal="center" vertical="center" wrapText="1"/>
    </xf>
    <xf numFmtId="3" fontId="0" fillId="0" borderId="0" xfId="0" applyNumberFormat="1"/>
    <xf numFmtId="165" fontId="51" fillId="5" borderId="1" xfId="1" applyNumberFormat="1" applyFont="1" applyFill="1" applyBorder="1" applyAlignment="1">
      <alignment horizontal="right" vertical="center" wrapText="1"/>
    </xf>
    <xf numFmtId="3" fontId="55" fillId="0" borderId="0" xfId="3" applyNumberFormat="1" applyFont="1"/>
    <xf numFmtId="3" fontId="33" fillId="0" borderId="0" xfId="9" applyNumberFormat="1" applyFont="1" applyFill="1" applyBorder="1" applyAlignment="1">
      <alignment horizontal="right" vertical="center" wrapText="1"/>
    </xf>
    <xf numFmtId="14" fontId="86" fillId="0" borderId="0" xfId="3" applyNumberFormat="1" applyFont="1" applyAlignment="1">
      <alignment vertical="center"/>
    </xf>
    <xf numFmtId="3" fontId="36" fillId="2" borderId="0" xfId="3" applyNumberFormat="1" applyFont="1" applyFill="1" applyAlignment="1">
      <alignment vertical="center"/>
    </xf>
    <xf numFmtId="0" fontId="33" fillId="0" borderId="0" xfId="3" applyAlignment="1">
      <alignment horizontal="right"/>
    </xf>
    <xf numFmtId="0" fontId="33" fillId="0" borderId="0" xfId="3" quotePrefix="1"/>
    <xf numFmtId="3" fontId="33" fillId="0" borderId="0" xfId="3" applyNumberFormat="1" applyAlignment="1">
      <alignment horizontal="center" vertical="center"/>
    </xf>
    <xf numFmtId="3" fontId="38" fillId="0" borderId="0" xfId="9" applyNumberFormat="1" applyFont="1" applyFill="1" applyBorder="1" applyAlignment="1">
      <alignment horizontal="right" vertical="center" wrapText="1"/>
    </xf>
    <xf numFmtId="0" fontId="38" fillId="0" borderId="0" xfId="9" applyNumberFormat="1" applyFont="1" applyFill="1" applyBorder="1" applyAlignment="1">
      <alignment horizontal="right" vertical="center" wrapText="1"/>
    </xf>
    <xf numFmtId="3" fontId="33" fillId="0" borderId="0" xfId="3" applyNumberFormat="1" applyAlignment="1">
      <alignment horizontal="right" vertical="center" wrapText="1"/>
    </xf>
    <xf numFmtId="0" fontId="38" fillId="45" borderId="10" xfId="4" applyFont="1" applyFill="1" applyBorder="1" applyAlignment="1">
      <alignment horizontal="left" wrapText="1"/>
    </xf>
    <xf numFmtId="0" fontId="38" fillId="45" borderId="1" xfId="4" applyFont="1" applyFill="1" applyBorder="1" applyAlignment="1">
      <alignment horizontal="left" wrapText="1"/>
    </xf>
    <xf numFmtId="3" fontId="33" fillId="0" borderId="0" xfId="3" quotePrefix="1" applyNumberFormat="1" applyAlignment="1">
      <alignment horizontal="center" vertical="center" wrapText="1"/>
    </xf>
    <xf numFmtId="4" fontId="33" fillId="0" borderId="0" xfId="3" applyNumberFormat="1" applyAlignment="1">
      <alignment horizontal="center" vertical="center" wrapText="1"/>
    </xf>
    <xf numFmtId="3" fontId="56" fillId="0" borderId="0" xfId="3" applyNumberFormat="1" applyFont="1" applyAlignment="1">
      <alignment horizontal="center" vertical="center" wrapText="1"/>
    </xf>
    <xf numFmtId="14" fontId="86" fillId="45" borderId="0" xfId="3" applyNumberFormat="1" applyFont="1" applyFill="1" applyAlignment="1">
      <alignment horizontal="left" vertical="center"/>
    </xf>
    <xf numFmtId="0" fontId="33" fillId="0" borderId="0" xfId="3" applyAlignment="1">
      <alignment vertical="top" wrapText="1"/>
    </xf>
    <xf numFmtId="3" fontId="33" fillId="0" borderId="0" xfId="3" applyNumberFormat="1" applyAlignment="1">
      <alignment vertical="top" wrapText="1"/>
    </xf>
    <xf numFmtId="0" fontId="95" fillId="2" borderId="0" xfId="3" applyFont="1" applyFill="1" applyAlignment="1">
      <alignment vertical="center"/>
    </xf>
    <xf numFmtId="14" fontId="86" fillId="45" borderId="0" xfId="3" applyNumberFormat="1" applyFont="1" applyFill="1" applyAlignment="1">
      <alignment horizontal="left" vertical="top"/>
    </xf>
    <xf numFmtId="165" fontId="51" fillId="42" borderId="1" xfId="1" applyNumberFormat="1" applyFont="1" applyFill="1" applyBorder="1" applyAlignment="1">
      <alignment horizontal="center" vertical="center" wrapText="1"/>
    </xf>
    <xf numFmtId="4" fontId="33" fillId="2" borderId="0" xfId="3" applyNumberFormat="1" applyFill="1" applyAlignment="1">
      <alignment horizontal="center" vertical="center"/>
    </xf>
    <xf numFmtId="0" fontId="95" fillId="0" borderId="0" xfId="3" applyFont="1" applyAlignment="1">
      <alignment horizontal="left" vertical="center"/>
    </xf>
    <xf numFmtId="4" fontId="95" fillId="0" borderId="0" xfId="3" applyNumberFormat="1" applyFont="1" applyAlignment="1">
      <alignment horizontal="left" vertical="center"/>
    </xf>
    <xf numFmtId="172" fontId="36" fillId="0" borderId="0" xfId="3" applyNumberFormat="1" applyFont="1" applyAlignment="1">
      <alignment horizontal="center" vertical="center"/>
    </xf>
    <xf numFmtId="4" fontId="36" fillId="5" borderId="1" xfId="3" applyNumberFormat="1" applyFont="1" applyFill="1" applyBorder="1" applyAlignment="1">
      <alignment horizontal="right" vertical="center" wrapText="1"/>
    </xf>
    <xf numFmtId="3" fontId="33" fillId="2" borderId="1" xfId="3" quotePrefix="1" applyNumberFormat="1" applyFill="1" applyBorder="1" applyAlignment="1">
      <alignment horizontal="center" vertical="center" wrapText="1"/>
    </xf>
    <xf numFmtId="0" fontId="97" fillId="0" borderId="0" xfId="3" applyFont="1" applyAlignment="1">
      <alignment wrapText="1"/>
    </xf>
    <xf numFmtId="0" fontId="97" fillId="4" borderId="1" xfId="3" applyFont="1" applyFill="1" applyBorder="1" applyAlignment="1">
      <alignment horizontal="center" vertical="center" wrapText="1"/>
    </xf>
    <xf numFmtId="3" fontId="97" fillId="4" borderId="1" xfId="3" applyNumberFormat="1" applyFont="1" applyFill="1" applyBorder="1" applyAlignment="1">
      <alignment horizontal="center" vertical="center" wrapText="1"/>
    </xf>
    <xf numFmtId="0" fontId="48" fillId="0" borderId="8" xfId="0" applyFont="1" applyBorder="1" applyAlignment="1">
      <alignment horizontal="left" vertical="center" wrapText="1"/>
    </xf>
    <xf numFmtId="3" fontId="48" fillId="2" borderId="8" xfId="0" applyNumberFormat="1" applyFont="1" applyFill="1" applyBorder="1" applyAlignment="1">
      <alignment horizontal="center" vertical="center"/>
    </xf>
    <xf numFmtId="3" fontId="81" fillId="2" borderId="8" xfId="0" applyNumberFormat="1" applyFont="1" applyFill="1" applyBorder="1" applyAlignment="1">
      <alignment horizontal="center" vertical="center"/>
    </xf>
    <xf numFmtId="3" fontId="98" fillId="0" borderId="1" xfId="3" applyNumberFormat="1" applyFont="1" applyBorder="1" applyAlignment="1">
      <alignment horizontal="center" vertical="center"/>
    </xf>
    <xf numFmtId="167" fontId="50" fillId="5" borderId="1" xfId="0" applyNumberFormat="1" applyFont="1" applyFill="1" applyBorder="1" applyAlignment="1">
      <alignment horizontal="center" vertical="center"/>
    </xf>
    <xf numFmtId="3" fontId="80" fillId="4" borderId="1" xfId="3" applyNumberFormat="1" applyFont="1" applyFill="1" applyBorder="1" applyAlignment="1">
      <alignment horizontal="center" vertical="center"/>
    </xf>
    <xf numFmtId="3" fontId="97" fillId="4" borderId="1" xfId="3" applyNumberFormat="1" applyFont="1" applyFill="1" applyBorder="1" applyAlignment="1">
      <alignment horizontal="center" vertical="center"/>
    </xf>
    <xf numFmtId="3" fontId="98" fillId="4" borderId="1" xfId="3" applyNumberFormat="1" applyFont="1" applyFill="1" applyBorder="1" applyAlignment="1">
      <alignment horizontal="center" vertical="center"/>
    </xf>
    <xf numFmtId="0" fontId="50" fillId="0" borderId="0" xfId="0" applyFont="1" applyAlignment="1">
      <alignment horizontal="center" vertical="center" wrapText="1"/>
    </xf>
    <xf numFmtId="3" fontId="50" fillId="0" borderId="0" xfId="0" applyNumberFormat="1" applyFont="1" applyAlignment="1">
      <alignment horizontal="center" vertical="center"/>
    </xf>
    <xf numFmtId="167" fontId="50" fillId="0" borderId="0" xfId="0" applyNumberFormat="1" applyFont="1" applyAlignment="1">
      <alignment horizontal="center" vertical="center"/>
    </xf>
    <xf numFmtId="0" fontId="80" fillId="0" borderId="0" xfId="3" applyFont="1" applyAlignment="1">
      <alignment horizontal="center"/>
    </xf>
    <xf numFmtId="3" fontId="80" fillId="0" borderId="0" xfId="3" applyNumberFormat="1" applyFont="1" applyAlignment="1">
      <alignment horizontal="center"/>
    </xf>
    <xf numFmtId="0" fontId="97" fillId="0" borderId="0" xfId="3" applyFont="1" applyAlignment="1">
      <alignment horizontal="center"/>
    </xf>
    <xf numFmtId="4" fontId="97" fillId="0" borderId="0" xfId="3" applyNumberFormat="1" applyFont="1" applyAlignment="1">
      <alignment horizontal="center"/>
    </xf>
    <xf numFmtId="0" fontId="90" fillId="0" borderId="0" xfId="0" applyFont="1" applyAlignment="1">
      <alignment horizontal="center" vertical="center"/>
    </xf>
    <xf numFmtId="37" fontId="99" fillId="7" borderId="34" xfId="1" applyNumberFormat="1" applyFont="1" applyFill="1" applyBorder="1" applyAlignment="1">
      <alignment horizontal="right" vertical="center" wrapText="1"/>
    </xf>
    <xf numFmtId="3" fontId="41" fillId="0" borderId="0" xfId="9" applyNumberFormat="1" applyFont="1" applyFill="1" applyBorder="1" applyAlignment="1">
      <alignment horizontal="left" vertical="center" wrapText="1"/>
    </xf>
    <xf numFmtId="0" fontId="36" fillId="0" borderId="0" xfId="3" applyFont="1" applyAlignment="1">
      <alignment horizontal="center" vertical="center" wrapText="1"/>
    </xf>
    <xf numFmtId="0" fontId="36" fillId="4" borderId="1" xfId="3" applyFont="1" applyFill="1" applyBorder="1" applyAlignment="1">
      <alignment horizontal="center" vertical="center" wrapText="1"/>
    </xf>
    <xf numFmtId="0" fontId="36" fillId="4" borderId="1" xfId="3" applyFont="1" applyFill="1" applyBorder="1" applyAlignment="1">
      <alignment horizontal="center" vertical="center"/>
    </xf>
    <xf numFmtId="0" fontId="33" fillId="2" borderId="5" xfId="3" applyFill="1" applyBorder="1" applyAlignment="1">
      <alignment horizontal="center" vertical="center" wrapText="1"/>
    </xf>
    <xf numFmtId="0" fontId="36" fillId="2" borderId="4" xfId="3" applyFont="1" applyFill="1" applyBorder="1" applyAlignment="1">
      <alignment horizontal="center" vertical="center" wrapText="1"/>
    </xf>
    <xf numFmtId="0" fontId="52" fillId="0" borderId="0" xfId="3" applyFont="1" applyAlignment="1">
      <alignment horizontal="center" wrapText="1"/>
    </xf>
    <xf numFmtId="0" fontId="52" fillId="0" borderId="3" xfId="3" applyFont="1" applyBorder="1" applyAlignment="1">
      <alignment horizontal="center" wrapText="1"/>
    </xf>
    <xf numFmtId="0" fontId="36" fillId="0" borderId="0" xfId="3" applyFont="1" applyAlignment="1">
      <alignment horizontal="center" wrapText="1"/>
    </xf>
    <xf numFmtId="0" fontId="36" fillId="0" borderId="3" xfId="3" applyFont="1" applyBorder="1" applyAlignment="1">
      <alignment horizontal="center" wrapText="1"/>
    </xf>
    <xf numFmtId="0" fontId="52" fillId="4" borderId="1" xfId="3" applyFont="1" applyFill="1" applyBorder="1" applyAlignment="1">
      <alignment horizontal="center" vertical="center" wrapText="1"/>
    </xf>
    <xf numFmtId="0" fontId="36" fillId="4" borderId="10" xfId="3" applyFont="1" applyFill="1" applyBorder="1" applyAlignment="1">
      <alignment horizontal="center" vertical="center" wrapText="1"/>
    </xf>
    <xf numFmtId="0" fontId="36" fillId="4" borderId="12" xfId="3" applyFont="1" applyFill="1" applyBorder="1" applyAlignment="1">
      <alignment horizontal="center" vertical="center" wrapText="1"/>
    </xf>
    <xf numFmtId="3" fontId="41" fillId="0" borderId="0" xfId="9" applyNumberFormat="1" applyFont="1" applyFill="1" applyBorder="1" applyAlignment="1">
      <alignment horizontal="left" vertical="center" wrapText="1"/>
    </xf>
    <xf numFmtId="0" fontId="86" fillId="45" borderId="0" xfId="3" applyFont="1" applyFill="1" applyAlignment="1">
      <alignment horizontal="right"/>
    </xf>
    <xf numFmtId="0" fontId="36" fillId="3" borderId="6" xfId="3" applyFont="1" applyFill="1" applyBorder="1" applyAlignment="1">
      <alignment horizontal="center" vertical="center" wrapText="1"/>
    </xf>
    <xf numFmtId="0" fontId="36" fillId="3" borderId="7" xfId="3" applyFont="1" applyFill="1" applyBorder="1" applyAlignment="1">
      <alignment horizontal="center" vertical="center" wrapText="1"/>
    </xf>
    <xf numFmtId="0" fontId="36" fillId="3" borderId="5" xfId="3" applyFont="1" applyFill="1" applyBorder="1" applyAlignment="1">
      <alignment horizontal="center" vertical="center" wrapText="1"/>
    </xf>
    <xf numFmtId="0" fontId="36" fillId="3" borderId="4" xfId="3" applyFont="1" applyFill="1" applyBorder="1" applyAlignment="1">
      <alignment horizontal="center" vertical="center" wrapText="1"/>
    </xf>
    <xf numFmtId="164" fontId="33" fillId="2" borderId="5" xfId="3" applyNumberFormat="1" applyFill="1" applyBorder="1" applyAlignment="1">
      <alignment horizontal="center" vertical="center"/>
    </xf>
    <xf numFmtId="164" fontId="33" fillId="2" borderId="3" xfId="3" applyNumberFormat="1" applyFill="1" applyBorder="1" applyAlignment="1">
      <alignment horizontal="center" vertical="center"/>
    </xf>
    <xf numFmtId="0" fontId="36" fillId="4" borderId="5" xfId="3" applyFont="1" applyFill="1" applyBorder="1" applyAlignment="1">
      <alignment horizontal="center" vertical="center"/>
    </xf>
    <xf numFmtId="0" fontId="36" fillId="4" borderId="4" xfId="3" applyFont="1" applyFill="1" applyBorder="1" applyAlignment="1">
      <alignment horizontal="center" vertical="center"/>
    </xf>
    <xf numFmtId="0" fontId="36" fillId="2" borderId="6" xfId="3" applyFont="1" applyFill="1" applyBorder="1" applyAlignment="1">
      <alignment horizontal="center" vertical="center"/>
    </xf>
    <xf numFmtId="0" fontId="36" fillId="2" borderId="2" xfId="3" applyFont="1" applyFill="1" applyBorder="1" applyAlignment="1">
      <alignment horizontal="center" vertical="center"/>
    </xf>
    <xf numFmtId="0" fontId="36" fillId="4" borderId="6" xfId="3" applyFont="1" applyFill="1" applyBorder="1" applyAlignment="1">
      <alignment horizontal="center" vertical="center"/>
    </xf>
    <xf numFmtId="0" fontId="36" fillId="4" borderId="7" xfId="3" applyFont="1" applyFill="1" applyBorder="1" applyAlignment="1">
      <alignment horizontal="center" vertical="center"/>
    </xf>
    <xf numFmtId="0" fontId="36" fillId="2" borderId="6" xfId="3" applyFont="1" applyFill="1" applyBorder="1" applyAlignment="1">
      <alignment horizontal="center" vertical="center" wrapText="1"/>
    </xf>
    <xf numFmtId="0" fontId="36" fillId="2" borderId="7" xfId="3" applyFont="1" applyFill="1" applyBorder="1" applyAlignment="1">
      <alignment horizontal="center" vertical="center" wrapText="1"/>
    </xf>
    <xf numFmtId="0" fontId="36" fillId="2" borderId="2" xfId="3" applyFont="1" applyFill="1" applyBorder="1" applyAlignment="1">
      <alignment horizontal="center" vertical="center" wrapText="1"/>
    </xf>
    <xf numFmtId="0" fontId="33" fillId="2" borderId="3" xfId="3" applyFill="1" applyBorder="1" applyAlignment="1">
      <alignment horizontal="center" vertical="center" wrapText="1"/>
    </xf>
    <xf numFmtId="0" fontId="36" fillId="4" borderId="6" xfId="3" applyFont="1" applyFill="1" applyBorder="1" applyAlignment="1">
      <alignment horizontal="center" vertical="center" wrapText="1"/>
    </xf>
    <xf numFmtId="0" fontId="36" fillId="4" borderId="7" xfId="3" applyFont="1" applyFill="1" applyBorder="1" applyAlignment="1">
      <alignment horizontal="center" vertical="center" wrapText="1"/>
    </xf>
    <xf numFmtId="0" fontId="36" fillId="4" borderId="5" xfId="3" applyFont="1" applyFill="1" applyBorder="1" applyAlignment="1">
      <alignment horizontal="center" vertical="center" wrapText="1"/>
    </xf>
    <xf numFmtId="0" fontId="36" fillId="4" borderId="4" xfId="3" applyFont="1" applyFill="1" applyBorder="1" applyAlignment="1">
      <alignment horizontal="center" vertical="center" wrapText="1"/>
    </xf>
    <xf numFmtId="164" fontId="33" fillId="2" borderId="13" xfId="3" applyNumberFormat="1" applyFill="1" applyBorder="1" applyAlignment="1">
      <alignment horizontal="center" vertical="center"/>
    </xf>
    <xf numFmtId="164" fontId="33" fillId="2" borderId="14" xfId="3" applyNumberFormat="1" applyFill="1" applyBorder="1" applyAlignment="1">
      <alignment horizontal="center" vertical="center"/>
    </xf>
    <xf numFmtId="0" fontId="86" fillId="45" borderId="0" xfId="3" applyFont="1" applyFill="1" applyAlignment="1">
      <alignment horizontal="right" vertical="center"/>
    </xf>
    <xf numFmtId="0" fontId="86" fillId="45" borderId="0" xfId="3" applyFont="1" applyFill="1" applyAlignment="1">
      <alignment horizontal="left" vertical="center"/>
    </xf>
    <xf numFmtId="0" fontId="90" fillId="0" borderId="0" xfId="3" applyFont="1" applyAlignment="1">
      <alignment horizontal="center" wrapText="1"/>
    </xf>
    <xf numFmtId="0" fontId="90" fillId="0" borderId="3" xfId="3" applyFont="1" applyBorder="1" applyAlignment="1">
      <alignment horizontal="center" wrapText="1"/>
    </xf>
    <xf numFmtId="0" fontId="36" fillId="4" borderId="13" xfId="3" applyFont="1" applyFill="1" applyBorder="1" applyAlignment="1">
      <alignment horizontal="center" vertical="center"/>
    </xf>
    <xf numFmtId="0" fontId="36" fillId="4" borderId="14" xfId="3" applyFont="1" applyFill="1" applyBorder="1" applyAlignment="1">
      <alignment horizontal="center" vertical="center"/>
    </xf>
    <xf numFmtId="0" fontId="36" fillId="4" borderId="8" xfId="3" applyFont="1" applyFill="1" applyBorder="1" applyAlignment="1">
      <alignment horizontal="center" vertical="center" wrapText="1"/>
    </xf>
    <xf numFmtId="0" fontId="36" fillId="2" borderId="6" xfId="3" applyFont="1" applyFill="1" applyBorder="1" applyAlignment="1">
      <alignment horizontal="center"/>
    </xf>
    <xf numFmtId="0" fontId="36" fillId="2" borderId="7" xfId="3" applyFont="1" applyFill="1" applyBorder="1" applyAlignment="1">
      <alignment horizontal="center"/>
    </xf>
    <xf numFmtId="0" fontId="36" fillId="4" borderId="6" xfId="3" applyFont="1" applyFill="1" applyBorder="1" applyAlignment="1">
      <alignment horizontal="center"/>
    </xf>
    <xf numFmtId="0" fontId="36" fillId="4" borderId="7" xfId="3" applyFont="1" applyFill="1" applyBorder="1" applyAlignment="1">
      <alignment horizontal="center"/>
    </xf>
    <xf numFmtId="0" fontId="36" fillId="4" borderId="13" xfId="3" applyFont="1" applyFill="1" applyBorder="1" applyAlignment="1">
      <alignment horizontal="center" vertical="center" wrapText="1"/>
    </xf>
    <xf numFmtId="0" fontId="36" fillId="4" borderId="14" xfId="3" applyFont="1" applyFill="1" applyBorder="1" applyAlignment="1">
      <alignment horizontal="center" vertical="center" wrapText="1"/>
    </xf>
    <xf numFmtId="0" fontId="36" fillId="5" borderId="6" xfId="3" applyFont="1" applyFill="1" applyBorder="1" applyAlignment="1">
      <alignment horizontal="center" vertical="center" wrapText="1"/>
    </xf>
    <xf numFmtId="0" fontId="36" fillId="5" borderId="7" xfId="3" applyFont="1" applyFill="1" applyBorder="1" applyAlignment="1">
      <alignment horizontal="center" vertical="center" wrapText="1"/>
    </xf>
    <xf numFmtId="0" fontId="36" fillId="5" borderId="5" xfId="3" applyFont="1" applyFill="1" applyBorder="1" applyAlignment="1">
      <alignment horizontal="center" vertical="center" wrapText="1"/>
    </xf>
    <xf numFmtId="0" fontId="36" fillId="5" borderId="4" xfId="3" applyFont="1" applyFill="1" applyBorder="1" applyAlignment="1">
      <alignment horizontal="center" vertical="center" wrapText="1"/>
    </xf>
    <xf numFmtId="0" fontId="87" fillId="45" borderId="0" xfId="3" applyFont="1" applyFill="1" applyAlignment="1">
      <alignment horizontal="right" vertical="top"/>
    </xf>
    <xf numFmtId="14" fontId="86" fillId="45" borderId="0" xfId="3" applyNumberFormat="1" applyFont="1" applyFill="1" applyAlignment="1">
      <alignment horizontal="left" vertical="top"/>
    </xf>
    <xf numFmtId="0" fontId="52" fillId="0" borderId="0" xfId="3" applyFont="1" applyAlignment="1">
      <alignment horizontal="center" vertical="center" wrapText="1"/>
    </xf>
    <xf numFmtId="0" fontId="52" fillId="0" borderId="3" xfId="3" applyFont="1" applyBorder="1" applyAlignment="1">
      <alignment horizontal="center" vertical="center" wrapText="1"/>
    </xf>
    <xf numFmtId="3" fontId="81" fillId="0" borderId="1" xfId="0" applyNumberFormat="1" applyFont="1" applyBorder="1" applyAlignment="1">
      <alignment horizontal="center" vertical="center"/>
    </xf>
    <xf numFmtId="3" fontId="80" fillId="4" borderId="10" xfId="3" applyNumberFormat="1" applyFont="1" applyFill="1" applyBorder="1" applyAlignment="1">
      <alignment horizontal="center" vertical="center"/>
    </xf>
    <xf numFmtId="3" fontId="80" fillId="4" borderId="12" xfId="3" applyNumberFormat="1" applyFont="1" applyFill="1" applyBorder="1" applyAlignment="1">
      <alignment horizontal="center" vertical="center"/>
    </xf>
    <xf numFmtId="0" fontId="97" fillId="0" borderId="3" xfId="3" applyFont="1" applyBorder="1" applyAlignment="1">
      <alignment horizontal="center" wrapText="1"/>
    </xf>
    <xf numFmtId="3" fontId="80" fillId="4" borderId="1" xfId="3" applyNumberFormat="1" applyFont="1" applyFill="1" applyBorder="1" applyAlignment="1">
      <alignment horizontal="center" vertical="center" wrapText="1"/>
    </xf>
    <xf numFmtId="0" fontId="49" fillId="42" borderId="10" xfId="3" applyFont="1" applyFill="1" applyBorder="1" applyAlignment="1">
      <alignment horizontal="center"/>
    </xf>
    <xf numFmtId="0" fontId="49" fillId="42" borderId="11" xfId="3" applyFont="1" applyFill="1" applyBorder="1" applyAlignment="1">
      <alignment horizontal="center"/>
    </xf>
    <xf numFmtId="0" fontId="49" fillId="42" borderId="12" xfId="3" applyFont="1" applyFill="1" applyBorder="1" applyAlignment="1">
      <alignment horizontal="center"/>
    </xf>
    <xf numFmtId="0" fontId="80" fillId="0" borderId="3" xfId="3" applyFont="1" applyBorder="1" applyAlignment="1">
      <alignment horizontal="center" wrapText="1"/>
    </xf>
    <xf numFmtId="0" fontId="80" fillId="0" borderId="0" xfId="3" applyFont="1" applyAlignment="1">
      <alignment horizontal="center" wrapText="1"/>
    </xf>
    <xf numFmtId="0" fontId="49" fillId="5" borderId="10" xfId="3" applyFont="1" applyFill="1" applyBorder="1" applyAlignment="1">
      <alignment horizontal="center"/>
    </xf>
    <xf numFmtId="0" fontId="49" fillId="5" borderId="11" xfId="3" applyFont="1" applyFill="1" applyBorder="1" applyAlignment="1">
      <alignment horizontal="center"/>
    </xf>
    <xf numFmtId="0" fontId="49" fillId="5" borderId="12" xfId="3" applyFont="1" applyFill="1" applyBorder="1" applyAlignment="1">
      <alignment horizontal="center"/>
    </xf>
    <xf numFmtId="0" fontId="49" fillId="42" borderId="10" xfId="3" applyFont="1" applyFill="1" applyBorder="1" applyAlignment="1">
      <alignment horizontal="center" vertical="center"/>
    </xf>
    <xf numFmtId="0" fontId="49" fillId="42" borderId="11" xfId="3" applyFont="1" applyFill="1" applyBorder="1" applyAlignment="1">
      <alignment horizontal="center" vertical="center"/>
    </xf>
    <xf numFmtId="0" fontId="49" fillId="42" borderId="12" xfId="3" applyFont="1" applyFill="1" applyBorder="1" applyAlignment="1">
      <alignment horizontal="center" vertical="center"/>
    </xf>
    <xf numFmtId="0" fontId="49" fillId="5" borderId="10" xfId="3" applyFont="1" applyFill="1" applyBorder="1" applyAlignment="1">
      <alignment horizontal="center" vertical="center"/>
    </xf>
    <xf numFmtId="0" fontId="49" fillId="5" borderId="11" xfId="3" applyFont="1" applyFill="1" applyBorder="1" applyAlignment="1">
      <alignment horizontal="center" vertical="center"/>
    </xf>
    <xf numFmtId="0" fontId="49" fillId="5" borderId="12" xfId="3" applyFont="1" applyFill="1" applyBorder="1" applyAlignment="1">
      <alignment horizontal="center" vertical="center"/>
    </xf>
    <xf numFmtId="0" fontId="86" fillId="45" borderId="0" xfId="3" applyFont="1" applyFill="1" applyAlignment="1">
      <alignment vertical="top"/>
    </xf>
    <xf numFmtId="0" fontId="88" fillId="45" borderId="0" xfId="0" applyFont="1" applyFill="1" applyAlignment="1">
      <alignment horizontal="left" vertical="center"/>
    </xf>
    <xf numFmtId="0" fontId="49" fillId="5" borderId="1" xfId="3" applyFont="1" applyFill="1" applyBorder="1" applyAlignment="1">
      <alignment horizontal="center"/>
    </xf>
    <xf numFmtId="0" fontId="86" fillId="0" borderId="0" xfId="10" applyFont="1" applyAlignment="1">
      <alignment horizontal="right" vertical="center"/>
    </xf>
    <xf numFmtId="0" fontId="36" fillId="5" borderId="5" xfId="3" applyFont="1" applyFill="1" applyBorder="1" applyAlignment="1">
      <alignment horizontal="center" vertical="center"/>
    </xf>
    <xf numFmtId="0" fontId="36" fillId="5" borderId="4" xfId="3" applyFont="1" applyFill="1" applyBorder="1" applyAlignment="1">
      <alignment horizontal="center" vertical="center"/>
    </xf>
    <xf numFmtId="0" fontId="36" fillId="2" borderId="14" xfId="3" applyFont="1" applyFill="1" applyBorder="1" applyAlignment="1">
      <alignment horizontal="left"/>
    </xf>
    <xf numFmtId="0" fontId="36" fillId="2" borderId="4" xfId="3" applyFont="1" applyFill="1" applyBorder="1" applyAlignment="1">
      <alignment horizontal="left"/>
    </xf>
    <xf numFmtId="0" fontId="36" fillId="5" borderId="9" xfId="3" applyFont="1" applyFill="1" applyBorder="1" applyAlignment="1">
      <alignment horizontal="center" vertical="center" wrapText="1"/>
    </xf>
    <xf numFmtId="0" fontId="36" fillId="5" borderId="1" xfId="3" applyFont="1" applyFill="1" applyBorder="1" applyAlignment="1">
      <alignment horizontal="center" vertical="center" wrapText="1"/>
    </xf>
    <xf numFmtId="0" fontId="36" fillId="5" borderId="13" xfId="3" applyFont="1" applyFill="1" applyBorder="1" applyAlignment="1">
      <alignment horizontal="center"/>
    </xf>
    <xf numFmtId="0" fontId="36" fillId="5" borderId="14" xfId="3" applyFont="1" applyFill="1" applyBorder="1" applyAlignment="1">
      <alignment horizontal="center"/>
    </xf>
    <xf numFmtId="0" fontId="36" fillId="2" borderId="13" xfId="3" applyFont="1" applyFill="1" applyBorder="1" applyAlignment="1">
      <alignment horizontal="center" vertical="center"/>
    </xf>
    <xf numFmtId="0" fontId="36" fillId="2" borderId="14" xfId="3" applyFont="1" applyFill="1" applyBorder="1" applyAlignment="1">
      <alignment horizontal="center" vertical="center"/>
    </xf>
    <xf numFmtId="164" fontId="33" fillId="45" borderId="5" xfId="3" applyNumberFormat="1" applyFill="1" applyBorder="1" applyAlignment="1">
      <alignment horizontal="center" vertical="center"/>
    </xf>
    <xf numFmtId="164" fontId="33" fillId="45" borderId="4" xfId="3" applyNumberFormat="1" applyFill="1" applyBorder="1" applyAlignment="1">
      <alignment horizontal="center" vertical="center"/>
    </xf>
    <xf numFmtId="0" fontId="36" fillId="2" borderId="13" xfId="3" applyFont="1" applyFill="1" applyBorder="1" applyAlignment="1">
      <alignment horizontal="center"/>
    </xf>
    <xf numFmtId="0" fontId="36" fillId="2" borderId="14" xfId="3" applyFont="1" applyFill="1" applyBorder="1" applyAlignment="1">
      <alignment horizontal="center"/>
    </xf>
    <xf numFmtId="0" fontId="36" fillId="42" borderId="13" xfId="3" applyFont="1" applyFill="1" applyBorder="1" applyAlignment="1">
      <alignment horizontal="center" vertical="center" wrapText="1"/>
    </xf>
    <xf numFmtId="0" fontId="36" fillId="42" borderId="14" xfId="3" applyFont="1" applyFill="1" applyBorder="1" applyAlignment="1">
      <alignment horizontal="center" vertical="center" wrapText="1"/>
    </xf>
    <xf numFmtId="0" fontId="36" fillId="42" borderId="5" xfId="3" applyFont="1" applyFill="1" applyBorder="1" applyAlignment="1">
      <alignment horizontal="center" vertical="center" wrapText="1"/>
    </xf>
    <xf numFmtId="0" fontId="36" fillId="42" borderId="4" xfId="3" applyFont="1" applyFill="1" applyBorder="1" applyAlignment="1">
      <alignment horizontal="center" vertical="center" wrapText="1"/>
    </xf>
    <xf numFmtId="0" fontId="86" fillId="45" borderId="0" xfId="10" applyFont="1" applyFill="1" applyAlignment="1">
      <alignment horizontal="right" vertical="center"/>
    </xf>
    <xf numFmtId="0" fontId="84" fillId="0" borderId="1" xfId="0" applyFont="1" applyBorder="1" applyAlignment="1">
      <alignment vertical="center" wrapText="1"/>
    </xf>
    <xf numFmtId="0" fontId="84" fillId="7" borderId="1" xfId="0" applyFont="1" applyFill="1" applyBorder="1" applyAlignment="1">
      <alignment horizontal="left" vertical="center"/>
    </xf>
    <xf numFmtId="0" fontId="84" fillId="0" borderId="1" xfId="0" applyFont="1" applyBorder="1" applyAlignment="1">
      <alignment horizontal="left" vertical="center" wrapText="1"/>
    </xf>
    <xf numFmtId="0" fontId="86" fillId="45" borderId="0" xfId="2" applyFont="1" applyFill="1" applyAlignment="1">
      <alignment horizontal="left" vertical="top"/>
    </xf>
    <xf numFmtId="0" fontId="36" fillId="5" borderId="10" xfId="2" applyFont="1" applyFill="1" applyBorder="1" applyAlignment="1">
      <alignment horizontal="center" vertical="center"/>
    </xf>
    <xf numFmtId="0" fontId="36" fillId="5" borderId="11" xfId="2" applyFont="1" applyFill="1" applyBorder="1" applyAlignment="1">
      <alignment horizontal="center" vertical="center"/>
    </xf>
    <xf numFmtId="0" fontId="36" fillId="5" borderId="12" xfId="2" applyFont="1" applyFill="1" applyBorder="1" applyAlignment="1">
      <alignment horizontal="center" vertical="center"/>
    </xf>
    <xf numFmtId="0" fontId="34" fillId="2" borderId="0" xfId="2" applyFont="1" applyFill="1" applyAlignment="1">
      <alignment horizontal="left" vertical="center"/>
    </xf>
    <xf numFmtId="0" fontId="36" fillId="5" borderId="1" xfId="2" applyFont="1" applyFill="1" applyBorder="1" applyAlignment="1">
      <alignment horizontal="center" vertical="center"/>
    </xf>
    <xf numFmtId="0" fontId="49" fillId="3" borderId="10" xfId="2" applyFont="1" applyFill="1" applyBorder="1" applyAlignment="1">
      <alignment horizontal="center" vertical="center"/>
    </xf>
    <xf numFmtId="0" fontId="49" fillId="3" borderId="11" xfId="2" applyFont="1" applyFill="1" applyBorder="1" applyAlignment="1">
      <alignment horizontal="center" vertical="center"/>
    </xf>
    <xf numFmtId="0" fontId="49" fillId="3" borderId="12" xfId="2" applyFont="1" applyFill="1" applyBorder="1" applyAlignment="1">
      <alignment horizontal="center" vertical="center"/>
    </xf>
    <xf numFmtId="0" fontId="36" fillId="5" borderId="6" xfId="2" applyFont="1" applyFill="1" applyBorder="1" applyAlignment="1">
      <alignment horizontal="center" vertical="center"/>
    </xf>
    <xf numFmtId="0" fontId="36" fillId="5" borderId="2" xfId="2" applyFont="1" applyFill="1" applyBorder="1" applyAlignment="1">
      <alignment horizontal="center" vertical="center"/>
    </xf>
    <xf numFmtId="0" fontId="36" fillId="5" borderId="7" xfId="2" applyFont="1" applyFill="1" applyBorder="1" applyAlignment="1">
      <alignment horizontal="center" vertical="center"/>
    </xf>
    <xf numFmtId="0" fontId="49" fillId="3" borderId="1" xfId="2" applyFont="1" applyFill="1" applyBorder="1" applyAlignment="1">
      <alignment horizontal="center" vertical="center"/>
    </xf>
    <xf numFmtId="0" fontId="49" fillId="2" borderId="0" xfId="2" applyFont="1" applyFill="1" applyAlignment="1">
      <alignment horizontal="left" vertical="top" wrapText="1"/>
    </xf>
    <xf numFmtId="0" fontId="36" fillId="39" borderId="1" xfId="2" applyFont="1" applyFill="1" applyBorder="1" applyAlignment="1">
      <alignment horizontal="center" vertical="center"/>
    </xf>
    <xf numFmtId="0" fontId="49" fillId="43" borderId="1" xfId="2" applyFont="1" applyFill="1" applyBorder="1" applyAlignment="1">
      <alignment horizontal="center" vertical="center"/>
    </xf>
    <xf numFmtId="0" fontId="36" fillId="2" borderId="0" xfId="2" applyFont="1" applyFill="1" applyAlignment="1">
      <alignment horizontal="right"/>
    </xf>
    <xf numFmtId="0" fontId="86" fillId="45" borderId="0" xfId="2" applyFont="1" applyFill="1" applyAlignment="1">
      <alignment vertical="center"/>
    </xf>
    <xf numFmtId="0" fontId="86" fillId="45" borderId="0" xfId="2" applyFont="1" applyFill="1" applyAlignment="1">
      <alignment horizontal="left" vertical="center"/>
    </xf>
    <xf numFmtId="0" fontId="86" fillId="45" borderId="0" xfId="3" applyFont="1" applyFill="1" applyAlignment="1">
      <alignment horizontal="center" vertical="center"/>
    </xf>
    <xf numFmtId="0" fontId="40" fillId="2" borderId="0" xfId="3" applyFont="1" applyFill="1" applyAlignment="1">
      <alignment horizontal="left" vertical="top" wrapText="1"/>
    </xf>
    <xf numFmtId="0" fontId="36" fillId="43" borderId="10" xfId="3" applyFont="1" applyFill="1" applyBorder="1" applyAlignment="1">
      <alignment horizontal="center" vertical="center" wrapText="1"/>
    </xf>
    <xf numFmtId="0" fontId="36" fillId="43" borderId="12" xfId="3" applyFont="1" applyFill="1" applyBorder="1" applyAlignment="1">
      <alignment horizontal="center" vertical="center" wrapText="1"/>
    </xf>
  </cellXfs>
  <cellStyles count="5991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414179</xdr:colOff>
      <xdr:row>37</xdr:row>
      <xdr:rowOff>32657</xdr:rowOff>
    </xdr:to>
    <xdr:pic>
      <xdr:nvPicPr>
        <xdr:cNvPr id="2" name="Picture 1">
          <a:extLst>
            <a:ext uri="{FF2B5EF4-FFF2-40B4-BE49-F238E27FC236}">
              <a16:creationId xmlns:a16="http://schemas.microsoft.com/office/drawing/2014/main" id="{2BA8737D-759D-9B5A-7CA3-63047C92D6EA}"/>
            </a:ext>
          </a:extLst>
        </xdr:cNvPr>
        <xdr:cNvPicPr>
          <a:picLocks noChangeAspect="1"/>
        </xdr:cNvPicPr>
      </xdr:nvPicPr>
      <xdr:blipFill>
        <a:blip xmlns:r="http://schemas.openxmlformats.org/officeDocument/2006/relationships" r:embed="rId1"/>
        <a:stretch>
          <a:fillRect/>
        </a:stretch>
      </xdr:blipFill>
      <xdr:spPr>
        <a:xfrm>
          <a:off x="0" y="0"/>
          <a:ext cx="20269722" cy="6074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1"/>
  <sheetViews>
    <sheetView showGridLines="0" tabSelected="1" zoomScale="72" zoomScaleNormal="72"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3" style="1" bestFit="1" customWidth="1"/>
    <col min="20" max="20" width="13.54296875" style="1" customWidth="1"/>
    <col min="21" max="21" width="0.90625" style="1" customWidth="1"/>
    <col min="22" max="22" width="12.90625" style="1" customWidth="1"/>
    <col min="23" max="23" width="10.54296875" style="1" customWidth="1"/>
    <col min="24" max="24" width="0.90625" style="1" customWidth="1"/>
    <col min="25" max="25" width="11.36328125" style="1" customWidth="1"/>
    <col min="26" max="26" width="15" style="1" customWidth="1"/>
    <col min="27" max="27" width="1.08984375" style="1" customWidth="1"/>
    <col min="28" max="28" width="12.453125" style="252" customWidth="1"/>
    <col min="29" max="29" width="13.6328125" style="252" customWidth="1"/>
    <col min="30" max="30" width="1.08984375" style="1" customWidth="1"/>
    <col min="31" max="31" width="10.36328125" style="1"/>
    <col min="32" max="32" width="14.08984375" style="1" customWidth="1"/>
    <col min="33" max="33" width="20" style="1" bestFit="1" customWidth="1"/>
    <col min="34" max="35" width="10.36328125" style="1"/>
    <col min="36" max="36" width="5.90625" style="1" customWidth="1"/>
    <col min="37" max="16384" width="10.36328125" style="1"/>
  </cols>
  <sheetData>
    <row r="1" spans="1:35" ht="20" x14ac:dyDescent="0.4">
      <c r="A1" s="184"/>
      <c r="B1" s="299"/>
      <c r="C1" s="301"/>
      <c r="D1" s="301"/>
      <c r="E1" s="301"/>
      <c r="F1" s="301"/>
      <c r="G1" s="525" t="s">
        <v>322</v>
      </c>
      <c r="H1" s="525"/>
      <c r="I1" s="525"/>
      <c r="J1" s="525"/>
      <c r="K1" s="525"/>
      <c r="L1" s="525"/>
      <c r="M1" s="435">
        <v>45838</v>
      </c>
      <c r="N1" s="301" t="s">
        <v>292</v>
      </c>
      <c r="O1" s="300"/>
      <c r="P1" s="299"/>
      <c r="Q1" s="335"/>
      <c r="R1" s="190"/>
      <c r="S1" s="299"/>
      <c r="T1" s="335"/>
      <c r="U1" s="190"/>
      <c r="V1" s="191"/>
      <c r="W1" s="191"/>
      <c r="X1" s="119"/>
      <c r="Y1" s="374"/>
      <c r="Z1" s="375"/>
      <c r="AA1" s="120"/>
      <c r="AB1" s="277"/>
      <c r="AC1" s="277"/>
      <c r="AD1" s="120"/>
      <c r="AE1" s="120"/>
      <c r="AF1" s="120"/>
      <c r="AG1" s="120"/>
      <c r="AH1" s="120"/>
      <c r="AI1" s="120"/>
    </row>
    <row r="2" spans="1:35" ht="22.25" customHeight="1" x14ac:dyDescent="0.35">
      <c r="B2" s="303" t="s">
        <v>321</v>
      </c>
      <c r="C2" s="302"/>
      <c r="D2" s="302"/>
      <c r="E2" s="302"/>
      <c r="F2" s="302"/>
      <c r="G2" s="302"/>
      <c r="H2" s="302"/>
      <c r="I2" s="302"/>
      <c r="J2" s="302"/>
      <c r="K2" s="302"/>
      <c r="L2" s="302"/>
      <c r="M2" s="302"/>
      <c r="N2" s="302"/>
      <c r="O2" s="302"/>
      <c r="P2" s="302"/>
      <c r="Q2" s="302"/>
      <c r="R2" s="302"/>
      <c r="S2" s="302"/>
      <c r="T2" s="302"/>
      <c r="U2" s="302"/>
      <c r="V2" s="302"/>
      <c r="W2" s="299"/>
      <c r="Y2" s="281"/>
      <c r="Z2" s="281"/>
      <c r="AA2" s="281"/>
      <c r="AB2" s="517" t="s">
        <v>412</v>
      </c>
      <c r="AC2" s="517"/>
      <c r="AE2" s="519" t="s">
        <v>413</v>
      </c>
      <c r="AF2" s="519"/>
    </row>
    <row r="3" spans="1:35" ht="18" x14ac:dyDescent="0.35">
      <c r="B3" s="298"/>
      <c r="Y3" s="281"/>
      <c r="Z3" s="281"/>
      <c r="AA3" s="281"/>
      <c r="AB3" s="517"/>
      <c r="AC3" s="517"/>
      <c r="AE3" s="519"/>
      <c r="AF3" s="519"/>
    </row>
    <row r="4" spans="1:35" s="48" customFormat="1" ht="14.4" customHeight="1" x14ac:dyDescent="0.25">
      <c r="A4" s="316"/>
      <c r="B4" s="467"/>
      <c r="C4" s="6"/>
      <c r="D4" s="514" t="s">
        <v>72</v>
      </c>
      <c r="E4" s="514"/>
      <c r="F4" s="6"/>
      <c r="G4" s="534" t="s">
        <v>9</v>
      </c>
      <c r="H4" s="535"/>
      <c r="I4" s="538" t="s">
        <v>9</v>
      </c>
      <c r="J4" s="539"/>
      <c r="K4" s="540" t="s">
        <v>9</v>
      </c>
      <c r="L4" s="539"/>
      <c r="M4" s="536" t="s">
        <v>9</v>
      </c>
      <c r="N4" s="537"/>
      <c r="O4" s="6"/>
      <c r="P4" s="513" t="s">
        <v>389</v>
      </c>
      <c r="Q4" s="513"/>
      <c r="R4" s="6"/>
      <c r="S4" s="514" t="s">
        <v>71</v>
      </c>
      <c r="T4" s="514"/>
      <c r="U4" s="6"/>
      <c r="V4" s="514" t="s">
        <v>298</v>
      </c>
      <c r="W4" s="514"/>
      <c r="X4" s="6"/>
      <c r="Y4" s="526" t="s">
        <v>411</v>
      </c>
      <c r="Z4" s="527"/>
      <c r="AA4" s="317"/>
      <c r="AB4" s="518"/>
      <c r="AC4" s="518"/>
      <c r="AE4" s="520"/>
      <c r="AF4" s="520"/>
    </row>
    <row r="5" spans="1:35" s="4" customFormat="1" ht="14.5" x14ac:dyDescent="0.25">
      <c r="A5" s="85"/>
      <c r="B5" s="465"/>
      <c r="C5" s="6"/>
      <c r="D5" s="514"/>
      <c r="E5" s="514"/>
      <c r="F5" s="6"/>
      <c r="G5" s="530" t="s">
        <v>68</v>
      </c>
      <c r="H5" s="531"/>
      <c r="I5" s="515" t="s">
        <v>69</v>
      </c>
      <c r="J5" s="516"/>
      <c r="K5" s="541" t="s">
        <v>70</v>
      </c>
      <c r="L5" s="516"/>
      <c r="M5" s="532" t="s">
        <v>66</v>
      </c>
      <c r="N5" s="533"/>
      <c r="O5" s="6"/>
      <c r="P5" s="513"/>
      <c r="Q5" s="513"/>
      <c r="R5" s="6"/>
      <c r="S5" s="514"/>
      <c r="T5" s="514"/>
      <c r="U5" s="6"/>
      <c r="V5" s="514"/>
      <c r="W5" s="514"/>
      <c r="X5" s="6"/>
      <c r="Y5" s="528"/>
      <c r="Z5" s="529"/>
      <c r="AA5" s="282"/>
      <c r="AB5" s="521" t="s">
        <v>7</v>
      </c>
      <c r="AC5" s="521" t="s">
        <v>65</v>
      </c>
      <c r="AE5" s="513" t="s">
        <v>7</v>
      </c>
      <c r="AF5" s="513" t="s">
        <v>65</v>
      </c>
    </row>
    <row r="6" spans="1:35" s="3" customFormat="1" ht="29.4" customHeight="1" x14ac:dyDescent="0.25">
      <c r="A6" s="87">
        <v>40909</v>
      </c>
      <c r="B6" s="488"/>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21"/>
      <c r="AC6" s="521"/>
      <c r="AE6" s="513"/>
      <c r="AF6" s="513"/>
    </row>
    <row r="7" spans="1:35"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44"/>
      <c r="Y7" s="44"/>
      <c r="Z7" s="44"/>
      <c r="AA7" s="280"/>
      <c r="AB7" s="51"/>
      <c r="AC7" s="51"/>
      <c r="AE7" s="44"/>
      <c r="AF7" s="44"/>
    </row>
    <row r="8" spans="1:35" s="3" customFormat="1" ht="14.5" x14ac:dyDescent="0.25">
      <c r="A8" s="87"/>
      <c r="B8" s="319" t="s">
        <v>308</v>
      </c>
      <c r="C8" s="44"/>
      <c r="D8" s="44"/>
      <c r="E8" s="44"/>
      <c r="F8" s="44"/>
      <c r="G8" s="44"/>
      <c r="H8" s="44"/>
      <c r="I8" s="44"/>
      <c r="J8" s="44"/>
      <c r="K8" s="44"/>
      <c r="L8" s="44"/>
      <c r="M8" s="44"/>
      <c r="N8" s="44"/>
      <c r="O8" s="44"/>
      <c r="P8" s="44"/>
      <c r="Q8" s="44"/>
      <c r="R8" s="44"/>
      <c r="S8" s="44"/>
      <c r="T8" s="44"/>
      <c r="U8" s="44"/>
      <c r="V8" s="44"/>
      <c r="W8" s="44"/>
      <c r="X8" s="44"/>
      <c r="Y8" s="44"/>
      <c r="Z8" s="44"/>
      <c r="AA8" s="280"/>
      <c r="AB8" s="51"/>
      <c r="AC8" s="51"/>
      <c r="AD8" s="107"/>
      <c r="AE8" s="44"/>
      <c r="AF8" s="44"/>
    </row>
    <row r="9" spans="1:35" s="3" customFormat="1" ht="14.5" x14ac:dyDescent="0.25">
      <c r="A9" s="87"/>
      <c r="B9" s="134">
        <v>2000</v>
      </c>
      <c r="C9" s="320"/>
      <c r="D9" s="310">
        <v>4</v>
      </c>
      <c r="E9" s="321">
        <v>11.85</v>
      </c>
      <c r="F9" s="320"/>
      <c r="G9" s="309">
        <v>2</v>
      </c>
      <c r="H9" s="309">
        <v>11.04</v>
      </c>
      <c r="I9" s="309">
        <v>0</v>
      </c>
      <c r="J9" s="309">
        <v>0</v>
      </c>
      <c r="K9" s="309">
        <v>0</v>
      </c>
      <c r="L9" s="309">
        <v>0</v>
      </c>
      <c r="M9" s="309">
        <f t="shared" ref="M9:M34" si="0">SUM(G9+I9+K9)</f>
        <v>2</v>
      </c>
      <c r="N9" s="309">
        <f t="shared" ref="N9:N34" si="1">SUM(H9+J9+L9)</f>
        <v>11.04</v>
      </c>
      <c r="O9" s="320"/>
      <c r="P9" s="168"/>
      <c r="Q9" s="168"/>
      <c r="R9" s="320"/>
      <c r="S9" s="310">
        <v>0</v>
      </c>
      <c r="T9" s="310">
        <v>0</v>
      </c>
      <c r="U9" s="320"/>
      <c r="V9" s="168"/>
      <c r="W9" s="168"/>
      <c r="X9" s="320"/>
      <c r="Y9" s="311">
        <f t="shared" ref="Y9:Y34" si="2">SUM(D9+M9+S9+V9)</f>
        <v>6</v>
      </c>
      <c r="Z9" s="311">
        <f t="shared" ref="Z9:Z34" si="3">SUM(E9+N9+T9+W9)</f>
        <v>22.89</v>
      </c>
      <c r="AA9" s="5"/>
      <c r="AB9" s="322">
        <v>6</v>
      </c>
      <c r="AC9" s="322">
        <v>22.89</v>
      </c>
      <c r="AE9" s="312">
        <f t="shared" ref="AE9:AE34" si="4">Y9-AB9</f>
        <v>0</v>
      </c>
      <c r="AF9" s="323">
        <f t="shared" ref="AF9:AF34" si="5">Z9-AC9</f>
        <v>0</v>
      </c>
    </row>
    <row r="10" spans="1:35" s="3" customFormat="1" ht="14.5" x14ac:dyDescent="0.25">
      <c r="A10" s="87"/>
      <c r="B10" s="304">
        <v>2001</v>
      </c>
      <c r="C10" s="320"/>
      <c r="D10" s="310">
        <v>2</v>
      </c>
      <c r="E10" s="321">
        <v>5.25</v>
      </c>
      <c r="F10" s="320"/>
      <c r="G10" s="309">
        <v>0</v>
      </c>
      <c r="H10" s="309">
        <v>0</v>
      </c>
      <c r="I10" s="309">
        <v>0</v>
      </c>
      <c r="J10" s="309">
        <v>0</v>
      </c>
      <c r="K10" s="309">
        <v>0</v>
      </c>
      <c r="L10" s="309">
        <v>0</v>
      </c>
      <c r="M10" s="309">
        <f t="shared" si="0"/>
        <v>0</v>
      </c>
      <c r="N10" s="309">
        <f t="shared" si="1"/>
        <v>0</v>
      </c>
      <c r="O10" s="320"/>
      <c r="P10" s="168"/>
      <c r="Q10" s="168"/>
      <c r="R10" s="320"/>
      <c r="S10" s="310">
        <v>0</v>
      </c>
      <c r="T10" s="310">
        <v>0</v>
      </c>
      <c r="U10" s="320"/>
      <c r="V10" s="168"/>
      <c r="W10" s="168"/>
      <c r="X10" s="320"/>
      <c r="Y10" s="311">
        <f t="shared" si="2"/>
        <v>2</v>
      </c>
      <c r="Z10" s="311">
        <f t="shared" si="3"/>
        <v>5.25</v>
      </c>
      <c r="AA10" s="5"/>
      <c r="AB10" s="322">
        <v>2</v>
      </c>
      <c r="AC10" s="322">
        <v>5.25</v>
      </c>
      <c r="AE10" s="312">
        <f t="shared" si="4"/>
        <v>0</v>
      </c>
      <c r="AF10" s="313">
        <f t="shared" si="5"/>
        <v>0</v>
      </c>
    </row>
    <row r="11" spans="1:35" s="3" customFormat="1" ht="14.5" x14ac:dyDescent="0.25">
      <c r="A11" s="87"/>
      <c r="B11" s="304">
        <v>2002</v>
      </c>
      <c r="C11" s="320"/>
      <c r="D11" s="310">
        <v>25</v>
      </c>
      <c r="E11" s="321">
        <v>72.819999999999993</v>
      </c>
      <c r="F11" s="320"/>
      <c r="G11" s="309">
        <v>9</v>
      </c>
      <c r="H11" s="309">
        <v>324</v>
      </c>
      <c r="I11" s="309">
        <v>1</v>
      </c>
      <c r="J11" s="309">
        <v>262.14</v>
      </c>
      <c r="K11" s="309">
        <v>0</v>
      </c>
      <c r="L11" s="309">
        <v>0</v>
      </c>
      <c r="M11" s="309">
        <f t="shared" si="0"/>
        <v>10</v>
      </c>
      <c r="N11" s="309">
        <f t="shared" si="1"/>
        <v>586.14</v>
      </c>
      <c r="O11" s="320"/>
      <c r="P11" s="168"/>
      <c r="Q11" s="168"/>
      <c r="R11" s="320"/>
      <c r="S11" s="310">
        <v>0</v>
      </c>
      <c r="T11" s="310">
        <v>0</v>
      </c>
      <c r="U11" s="320"/>
      <c r="V11" s="168"/>
      <c r="W11" s="168"/>
      <c r="X11" s="320"/>
      <c r="Y11" s="311">
        <f t="shared" si="2"/>
        <v>35</v>
      </c>
      <c r="Z11" s="311">
        <f t="shared" si="3"/>
        <v>658.96</v>
      </c>
      <c r="AA11" s="5"/>
      <c r="AB11" s="322">
        <v>35</v>
      </c>
      <c r="AC11" s="322">
        <v>658.96</v>
      </c>
      <c r="AE11" s="312">
        <f t="shared" si="4"/>
        <v>0</v>
      </c>
      <c r="AF11" s="313">
        <f t="shared" si="5"/>
        <v>0</v>
      </c>
    </row>
    <row r="12" spans="1:35" s="3" customFormat="1" ht="14.5" x14ac:dyDescent="0.25">
      <c r="A12" s="87"/>
      <c r="B12" s="324">
        <v>2003</v>
      </c>
      <c r="C12" s="325"/>
      <c r="D12" s="309">
        <v>65</v>
      </c>
      <c r="E12" s="326">
        <v>364.93200000000002</v>
      </c>
      <c r="F12" s="325"/>
      <c r="G12" s="309">
        <v>17</v>
      </c>
      <c r="H12" s="309">
        <v>281.89999999999998</v>
      </c>
      <c r="I12" s="309">
        <v>1</v>
      </c>
      <c r="J12" s="309">
        <v>479.8</v>
      </c>
      <c r="K12" s="309">
        <v>0</v>
      </c>
      <c r="L12" s="309">
        <v>0</v>
      </c>
      <c r="M12" s="309">
        <f t="shared" si="0"/>
        <v>18</v>
      </c>
      <c r="N12" s="309">
        <f t="shared" si="1"/>
        <v>761.7</v>
      </c>
      <c r="O12" s="320"/>
      <c r="P12" s="168"/>
      <c r="Q12" s="168"/>
      <c r="R12" s="320"/>
      <c r="S12" s="310">
        <v>0</v>
      </c>
      <c r="T12" s="310">
        <v>0</v>
      </c>
      <c r="U12" s="320"/>
      <c r="V12" s="168"/>
      <c r="W12" s="168"/>
      <c r="X12" s="320"/>
      <c r="Y12" s="311">
        <f t="shared" si="2"/>
        <v>83</v>
      </c>
      <c r="Z12" s="311">
        <f t="shared" si="3"/>
        <v>1126.6320000000001</v>
      </c>
      <c r="AA12" s="5"/>
      <c r="AB12" s="322">
        <v>83</v>
      </c>
      <c r="AC12" s="322">
        <v>1126.6320000000001</v>
      </c>
      <c r="AE12" s="312">
        <f t="shared" si="4"/>
        <v>0</v>
      </c>
      <c r="AF12" s="313">
        <f t="shared" si="5"/>
        <v>0</v>
      </c>
    </row>
    <row r="13" spans="1:35" s="3" customFormat="1" ht="14.5" x14ac:dyDescent="0.25">
      <c r="A13" s="87"/>
      <c r="B13" s="304">
        <v>2004</v>
      </c>
      <c r="C13" s="320"/>
      <c r="D13" s="310">
        <v>253</v>
      </c>
      <c r="E13" s="321">
        <v>1529.8979999999999</v>
      </c>
      <c r="F13" s="320"/>
      <c r="G13" s="309">
        <v>42</v>
      </c>
      <c r="H13" s="309">
        <v>382.00599999999997</v>
      </c>
      <c r="I13" s="309">
        <v>2</v>
      </c>
      <c r="J13" s="309">
        <v>623.38499999999999</v>
      </c>
      <c r="K13" s="309">
        <v>0</v>
      </c>
      <c r="L13" s="309">
        <v>0</v>
      </c>
      <c r="M13" s="309">
        <f t="shared" si="0"/>
        <v>44</v>
      </c>
      <c r="N13" s="309">
        <f t="shared" si="1"/>
        <v>1005.391</v>
      </c>
      <c r="O13" s="320"/>
      <c r="P13" s="168"/>
      <c r="Q13" s="168"/>
      <c r="R13" s="320"/>
      <c r="S13" s="310">
        <v>0</v>
      </c>
      <c r="T13" s="310">
        <v>0</v>
      </c>
      <c r="U13" s="320"/>
      <c r="V13" s="168"/>
      <c r="W13" s="168"/>
      <c r="X13" s="320"/>
      <c r="Y13" s="311">
        <f t="shared" si="2"/>
        <v>297</v>
      </c>
      <c r="Z13" s="311">
        <f t="shared" si="3"/>
        <v>2535.2889999999998</v>
      </c>
      <c r="AA13" s="5"/>
      <c r="AB13" s="322">
        <v>297</v>
      </c>
      <c r="AC13" s="322">
        <v>2535.2889999999998</v>
      </c>
      <c r="AE13" s="312">
        <f t="shared" si="4"/>
        <v>0</v>
      </c>
      <c r="AF13" s="313">
        <f t="shared" si="5"/>
        <v>0</v>
      </c>
    </row>
    <row r="14" spans="1:35" s="107" customFormat="1" ht="14.5" x14ac:dyDescent="0.25">
      <c r="A14" s="106"/>
      <c r="B14" s="324">
        <v>2005</v>
      </c>
      <c r="C14" s="325"/>
      <c r="D14" s="309">
        <v>625</v>
      </c>
      <c r="E14" s="326">
        <v>4621.8689999999997</v>
      </c>
      <c r="F14" s="325"/>
      <c r="G14" s="309">
        <v>78</v>
      </c>
      <c r="H14" s="309">
        <v>1029.883</v>
      </c>
      <c r="I14" s="309">
        <v>16</v>
      </c>
      <c r="J14" s="309">
        <v>3923.08</v>
      </c>
      <c r="K14" s="309">
        <v>0</v>
      </c>
      <c r="L14" s="309">
        <v>0</v>
      </c>
      <c r="M14" s="309">
        <f t="shared" si="0"/>
        <v>94</v>
      </c>
      <c r="N14" s="309">
        <f t="shared" si="1"/>
        <v>4952.9629999999997</v>
      </c>
      <c r="O14" s="325"/>
      <c r="P14" s="168"/>
      <c r="Q14" s="168"/>
      <c r="R14" s="325"/>
      <c r="S14" s="309">
        <v>0</v>
      </c>
      <c r="T14" s="309">
        <v>0</v>
      </c>
      <c r="U14" s="325"/>
      <c r="V14" s="168"/>
      <c r="W14" s="168"/>
      <c r="X14" s="325"/>
      <c r="Y14" s="311">
        <f t="shared" si="2"/>
        <v>719</v>
      </c>
      <c r="Z14" s="311">
        <f t="shared" si="3"/>
        <v>9574.8319999999985</v>
      </c>
      <c r="AA14" s="280"/>
      <c r="AB14" s="322">
        <v>719</v>
      </c>
      <c r="AC14" s="322">
        <v>9574.8319999999985</v>
      </c>
      <c r="AE14" s="327">
        <f t="shared" si="4"/>
        <v>0</v>
      </c>
      <c r="AF14" s="328">
        <f t="shared" si="5"/>
        <v>0</v>
      </c>
    </row>
    <row r="15" spans="1:35" s="3" customFormat="1" ht="14.5" x14ac:dyDescent="0.25">
      <c r="A15" s="87"/>
      <c r="B15" s="324">
        <v>2006</v>
      </c>
      <c r="C15" s="325"/>
      <c r="D15" s="309">
        <v>747</v>
      </c>
      <c r="E15" s="326">
        <v>5335.4709999999995</v>
      </c>
      <c r="F15" s="325"/>
      <c r="G15" s="309">
        <v>105</v>
      </c>
      <c r="H15" s="309">
        <v>1881.529</v>
      </c>
      <c r="I15" s="309">
        <v>36</v>
      </c>
      <c r="J15" s="309">
        <v>11097.32</v>
      </c>
      <c r="K15" s="309">
        <v>0</v>
      </c>
      <c r="L15" s="309">
        <v>0</v>
      </c>
      <c r="M15" s="309">
        <f t="shared" si="0"/>
        <v>141</v>
      </c>
      <c r="N15" s="309">
        <f t="shared" si="1"/>
        <v>12978.849</v>
      </c>
      <c r="O15" s="325"/>
      <c r="P15" s="168"/>
      <c r="Q15" s="168"/>
      <c r="R15" s="325"/>
      <c r="S15" s="309">
        <v>0</v>
      </c>
      <c r="T15" s="309">
        <v>0</v>
      </c>
      <c r="U15" s="325"/>
      <c r="V15" s="168"/>
      <c r="W15" s="168"/>
      <c r="X15" s="320"/>
      <c r="Y15" s="311">
        <f t="shared" si="2"/>
        <v>888</v>
      </c>
      <c r="Z15" s="311">
        <f t="shared" si="3"/>
        <v>18314.32</v>
      </c>
      <c r="AA15" s="5"/>
      <c r="AB15" s="322">
        <v>888</v>
      </c>
      <c r="AC15" s="322">
        <v>18314.32</v>
      </c>
      <c r="AE15" s="312">
        <f t="shared" si="4"/>
        <v>0</v>
      </c>
      <c r="AF15" s="313">
        <f t="shared" si="5"/>
        <v>0</v>
      </c>
    </row>
    <row r="16" spans="1:35" s="3" customFormat="1" ht="14.5" x14ac:dyDescent="0.25">
      <c r="A16" s="87"/>
      <c r="B16" s="304">
        <v>2007</v>
      </c>
      <c r="C16" s="320"/>
      <c r="D16" s="310">
        <v>527</v>
      </c>
      <c r="E16" s="321">
        <v>3821.7510000000002</v>
      </c>
      <c r="F16" s="320"/>
      <c r="G16" s="309">
        <v>95</v>
      </c>
      <c r="H16" s="309">
        <v>2123.4459999999999</v>
      </c>
      <c r="I16" s="309">
        <v>26</v>
      </c>
      <c r="J16" s="309">
        <v>8352.9079999999994</v>
      </c>
      <c r="K16" s="309">
        <v>0</v>
      </c>
      <c r="L16" s="309">
        <v>0</v>
      </c>
      <c r="M16" s="309">
        <f t="shared" si="0"/>
        <v>121</v>
      </c>
      <c r="N16" s="309">
        <f t="shared" si="1"/>
        <v>10476.353999999999</v>
      </c>
      <c r="O16" s="320"/>
      <c r="P16" s="168"/>
      <c r="Q16" s="168"/>
      <c r="R16" s="320"/>
      <c r="S16" s="310">
        <v>0</v>
      </c>
      <c r="T16" s="310">
        <v>0</v>
      </c>
      <c r="U16" s="320"/>
      <c r="V16" s="168"/>
      <c r="W16" s="168"/>
      <c r="X16" s="320"/>
      <c r="Y16" s="311">
        <f t="shared" si="2"/>
        <v>648</v>
      </c>
      <c r="Z16" s="311">
        <f t="shared" si="3"/>
        <v>14298.105</v>
      </c>
      <c r="AA16" s="5"/>
      <c r="AB16" s="322">
        <v>648</v>
      </c>
      <c r="AC16" s="322">
        <v>14298.105</v>
      </c>
      <c r="AE16" s="312">
        <f t="shared" si="4"/>
        <v>0</v>
      </c>
      <c r="AF16" s="313">
        <f t="shared" si="5"/>
        <v>0</v>
      </c>
    </row>
    <row r="17" spans="1:44" s="3" customFormat="1" ht="14.5" x14ac:dyDescent="0.25">
      <c r="A17" s="87"/>
      <c r="B17" s="304">
        <v>2008</v>
      </c>
      <c r="C17" s="320"/>
      <c r="D17" s="310">
        <v>656</v>
      </c>
      <c r="E17" s="321">
        <v>4962.3649999999998</v>
      </c>
      <c r="F17" s="320"/>
      <c r="G17" s="309">
        <v>170</v>
      </c>
      <c r="H17" s="309">
        <v>3874.1970000000001</v>
      </c>
      <c r="I17" s="309">
        <v>44</v>
      </c>
      <c r="J17" s="309">
        <v>13247.054</v>
      </c>
      <c r="K17" s="309">
        <v>4</v>
      </c>
      <c r="L17" s="309">
        <v>6134.26</v>
      </c>
      <c r="M17" s="309">
        <f t="shared" si="0"/>
        <v>218</v>
      </c>
      <c r="N17" s="309">
        <f t="shared" si="1"/>
        <v>23255.510999999999</v>
      </c>
      <c r="O17" s="320"/>
      <c r="P17" s="168"/>
      <c r="Q17" s="168"/>
      <c r="R17" s="320"/>
      <c r="S17" s="310">
        <v>0</v>
      </c>
      <c r="T17" s="310">
        <v>0</v>
      </c>
      <c r="U17" s="320"/>
      <c r="V17" s="168"/>
      <c r="W17" s="168"/>
      <c r="X17" s="320"/>
      <c r="Y17" s="311">
        <f t="shared" si="2"/>
        <v>874</v>
      </c>
      <c r="Z17" s="311">
        <f t="shared" si="3"/>
        <v>28217.875999999997</v>
      </c>
      <c r="AA17" s="5"/>
      <c r="AB17" s="322">
        <v>874</v>
      </c>
      <c r="AC17" s="322">
        <v>28217.875999999997</v>
      </c>
      <c r="AE17" s="312">
        <f t="shared" si="4"/>
        <v>0</v>
      </c>
      <c r="AF17" s="313">
        <f t="shared" si="5"/>
        <v>0</v>
      </c>
    </row>
    <row r="18" spans="1:44" s="107" customFormat="1" ht="14.5" x14ac:dyDescent="0.25">
      <c r="A18" s="106"/>
      <c r="B18" s="324">
        <v>2009</v>
      </c>
      <c r="C18" s="325"/>
      <c r="D18" s="309">
        <v>1060</v>
      </c>
      <c r="E18" s="326">
        <v>8037.2389999999996</v>
      </c>
      <c r="F18" s="325"/>
      <c r="G18" s="309">
        <v>242</v>
      </c>
      <c r="H18" s="309">
        <v>6797.9930000000004</v>
      </c>
      <c r="I18" s="309">
        <v>88</v>
      </c>
      <c r="J18" s="309">
        <v>24235.758000000002</v>
      </c>
      <c r="K18" s="309">
        <v>9</v>
      </c>
      <c r="L18" s="309">
        <v>15298.59</v>
      </c>
      <c r="M18" s="309">
        <f t="shared" si="0"/>
        <v>339</v>
      </c>
      <c r="N18" s="309">
        <f t="shared" si="1"/>
        <v>46332.341</v>
      </c>
      <c r="O18" s="325"/>
      <c r="P18" s="168"/>
      <c r="Q18" s="168"/>
      <c r="R18" s="325"/>
      <c r="S18" s="309">
        <v>5</v>
      </c>
      <c r="T18" s="309">
        <v>3370.56</v>
      </c>
      <c r="U18" s="325"/>
      <c r="V18" s="168"/>
      <c r="W18" s="168"/>
      <c r="X18" s="325"/>
      <c r="Y18" s="311">
        <f t="shared" si="2"/>
        <v>1404</v>
      </c>
      <c r="Z18" s="311">
        <f t="shared" si="3"/>
        <v>57740.14</v>
      </c>
      <c r="AA18" s="280"/>
      <c r="AB18" s="322">
        <v>1404</v>
      </c>
      <c r="AC18" s="322">
        <v>57740.14</v>
      </c>
      <c r="AE18" s="327">
        <f t="shared" si="4"/>
        <v>0</v>
      </c>
      <c r="AF18" s="328">
        <f t="shared" si="5"/>
        <v>0</v>
      </c>
    </row>
    <row r="19" spans="1:44" s="3" customFormat="1" ht="14.5" x14ac:dyDescent="0.25">
      <c r="A19" s="87"/>
      <c r="B19" s="304">
        <v>2010</v>
      </c>
      <c r="C19" s="320"/>
      <c r="D19" s="310">
        <v>2137</v>
      </c>
      <c r="E19" s="321">
        <v>16481.923999999999</v>
      </c>
      <c r="F19" s="320"/>
      <c r="G19" s="309">
        <v>380</v>
      </c>
      <c r="H19" s="309">
        <v>12768.402</v>
      </c>
      <c r="I19" s="309">
        <v>154</v>
      </c>
      <c r="J19" s="309">
        <v>45624.906999999999</v>
      </c>
      <c r="K19" s="309">
        <v>12</v>
      </c>
      <c r="L19" s="309">
        <v>20986.6</v>
      </c>
      <c r="M19" s="309">
        <f t="shared" si="0"/>
        <v>546</v>
      </c>
      <c r="N19" s="309">
        <f t="shared" si="1"/>
        <v>79379.909</v>
      </c>
      <c r="O19" s="320"/>
      <c r="P19" s="168"/>
      <c r="Q19" s="168"/>
      <c r="R19" s="320"/>
      <c r="S19" s="310">
        <v>19</v>
      </c>
      <c r="T19" s="310">
        <v>25187.34</v>
      </c>
      <c r="U19" s="320"/>
      <c r="V19" s="168"/>
      <c r="W19" s="168"/>
      <c r="X19" s="320"/>
      <c r="Y19" s="311">
        <f t="shared" si="2"/>
        <v>2702</v>
      </c>
      <c r="Z19" s="311">
        <f t="shared" si="3"/>
        <v>121049.173</v>
      </c>
      <c r="AA19" s="5"/>
      <c r="AB19" s="322">
        <v>2702</v>
      </c>
      <c r="AC19" s="322">
        <v>121049.173</v>
      </c>
      <c r="AE19" s="312">
        <f t="shared" si="4"/>
        <v>0</v>
      </c>
      <c r="AF19" s="313">
        <f t="shared" si="5"/>
        <v>0</v>
      </c>
    </row>
    <row r="20" spans="1:44" s="3" customFormat="1" ht="14.5" x14ac:dyDescent="0.25">
      <c r="A20" s="87"/>
      <c r="B20" s="324">
        <v>2011</v>
      </c>
      <c r="C20" s="325"/>
      <c r="D20" s="309">
        <v>5099</v>
      </c>
      <c r="E20" s="326">
        <v>40543.47</v>
      </c>
      <c r="F20" s="325"/>
      <c r="G20" s="309">
        <v>829</v>
      </c>
      <c r="H20" s="309">
        <v>26655.920999999998</v>
      </c>
      <c r="I20" s="309">
        <v>443</v>
      </c>
      <c r="J20" s="309">
        <v>135676.65</v>
      </c>
      <c r="K20" s="309">
        <v>50</v>
      </c>
      <c r="L20" s="309">
        <v>106495.59299999999</v>
      </c>
      <c r="M20" s="309">
        <f t="shared" si="0"/>
        <v>1322</v>
      </c>
      <c r="N20" s="309">
        <f t="shared" si="1"/>
        <v>268828.16399999999</v>
      </c>
      <c r="O20" s="325"/>
      <c r="P20" s="168"/>
      <c r="Q20" s="168"/>
      <c r="R20" s="325"/>
      <c r="S20" s="309">
        <v>51</v>
      </c>
      <c r="T20" s="309">
        <v>137618.951</v>
      </c>
      <c r="U20" s="325"/>
      <c r="V20" s="168"/>
      <c r="W20" s="168"/>
      <c r="X20" s="325"/>
      <c r="Y20" s="311">
        <f t="shared" si="2"/>
        <v>6472</v>
      </c>
      <c r="Z20" s="311">
        <f t="shared" si="3"/>
        <v>446990.58499999996</v>
      </c>
      <c r="AA20" s="280"/>
      <c r="AB20" s="322">
        <v>6472</v>
      </c>
      <c r="AC20" s="322">
        <v>446990.58499999996</v>
      </c>
      <c r="AD20" s="107"/>
      <c r="AE20" s="327">
        <f t="shared" si="4"/>
        <v>0</v>
      </c>
      <c r="AF20" s="328">
        <f t="shared" si="5"/>
        <v>0</v>
      </c>
    </row>
    <row r="21" spans="1:44" s="3" customFormat="1" ht="14.5" x14ac:dyDescent="0.25">
      <c r="A21" s="87">
        <v>41640</v>
      </c>
      <c r="B21" s="304">
        <v>2012</v>
      </c>
      <c r="C21" s="320"/>
      <c r="D21" s="310">
        <v>5290</v>
      </c>
      <c r="E21" s="321">
        <v>42090.540999999997</v>
      </c>
      <c r="F21" s="320"/>
      <c r="G21" s="309">
        <v>639</v>
      </c>
      <c r="H21" s="309">
        <v>22885.776999999998</v>
      </c>
      <c r="I21" s="309">
        <v>425</v>
      </c>
      <c r="J21" s="309">
        <v>123615.47199999999</v>
      </c>
      <c r="K21" s="309">
        <v>47</v>
      </c>
      <c r="L21" s="309">
        <v>87882.441000000006</v>
      </c>
      <c r="M21" s="309">
        <f t="shared" si="0"/>
        <v>1111</v>
      </c>
      <c r="N21" s="309">
        <f t="shared" si="1"/>
        <v>234383.69</v>
      </c>
      <c r="O21" s="320"/>
      <c r="P21" s="168"/>
      <c r="Q21" s="168"/>
      <c r="R21" s="320"/>
      <c r="S21" s="310">
        <v>23</v>
      </c>
      <c r="T21" s="310">
        <v>56793.803999999996</v>
      </c>
      <c r="U21" s="320"/>
      <c r="V21" s="168"/>
      <c r="W21" s="168"/>
      <c r="X21" s="320"/>
      <c r="Y21" s="311">
        <f t="shared" si="2"/>
        <v>6424</v>
      </c>
      <c r="Z21" s="311">
        <f t="shared" si="3"/>
        <v>333268.03500000003</v>
      </c>
      <c r="AA21" s="5"/>
      <c r="AB21" s="322">
        <v>6424</v>
      </c>
      <c r="AC21" s="322">
        <v>333268.03500000003</v>
      </c>
      <c r="AE21" s="312">
        <f t="shared" si="4"/>
        <v>0</v>
      </c>
      <c r="AF21" s="313">
        <f t="shared" si="5"/>
        <v>0</v>
      </c>
    </row>
    <row r="22" spans="1:44" s="5" customFormat="1" ht="14.5" x14ac:dyDescent="0.25">
      <c r="A22" s="86"/>
      <c r="B22" s="304">
        <v>2013</v>
      </c>
      <c r="C22" s="320"/>
      <c r="D22" s="310">
        <v>5949</v>
      </c>
      <c r="E22" s="321">
        <v>46570.656000000003</v>
      </c>
      <c r="F22" s="320"/>
      <c r="G22" s="309">
        <v>281</v>
      </c>
      <c r="H22" s="309">
        <v>11453.664000000001</v>
      </c>
      <c r="I22" s="309">
        <v>233</v>
      </c>
      <c r="J22" s="309">
        <v>74992.531000000003</v>
      </c>
      <c r="K22" s="309">
        <v>26</v>
      </c>
      <c r="L22" s="309">
        <v>64412.160000000003</v>
      </c>
      <c r="M22" s="309">
        <f t="shared" si="0"/>
        <v>540</v>
      </c>
      <c r="N22" s="309">
        <f t="shared" si="1"/>
        <v>150858.35500000001</v>
      </c>
      <c r="O22" s="320"/>
      <c r="P22" s="168"/>
      <c r="Q22" s="168"/>
      <c r="R22" s="320"/>
      <c r="S22" s="310">
        <v>18</v>
      </c>
      <c r="T22" s="310">
        <v>23162.1</v>
      </c>
      <c r="U22" s="320"/>
      <c r="V22" s="168"/>
      <c r="W22" s="168"/>
      <c r="X22" s="320"/>
      <c r="Y22" s="311">
        <f t="shared" si="2"/>
        <v>6507</v>
      </c>
      <c r="Z22" s="311">
        <f t="shared" si="3"/>
        <v>220591.111</v>
      </c>
      <c r="AB22" s="322">
        <v>6507</v>
      </c>
      <c r="AC22" s="322">
        <v>220591.111</v>
      </c>
      <c r="AE22" s="312">
        <f t="shared" si="4"/>
        <v>0</v>
      </c>
      <c r="AF22" s="313">
        <f t="shared" si="5"/>
        <v>0</v>
      </c>
    </row>
    <row r="23" spans="1:44" s="5" customFormat="1" ht="14.5" x14ac:dyDescent="0.25">
      <c r="A23" s="86"/>
      <c r="B23" s="304">
        <v>2014</v>
      </c>
      <c r="C23" s="320"/>
      <c r="D23" s="310">
        <v>6828</v>
      </c>
      <c r="E23" s="321">
        <v>54749.964</v>
      </c>
      <c r="F23" s="320"/>
      <c r="G23" s="309">
        <v>117</v>
      </c>
      <c r="H23" s="309">
        <v>4343.174</v>
      </c>
      <c r="I23" s="309">
        <v>104</v>
      </c>
      <c r="J23" s="309">
        <v>36123.718000000001</v>
      </c>
      <c r="K23" s="309">
        <v>10</v>
      </c>
      <c r="L23" s="309">
        <v>45163.02</v>
      </c>
      <c r="M23" s="309">
        <f t="shared" si="0"/>
        <v>231</v>
      </c>
      <c r="N23" s="309">
        <f t="shared" si="1"/>
        <v>85629.911999999997</v>
      </c>
      <c r="O23" s="320"/>
      <c r="P23" s="168"/>
      <c r="Q23" s="168"/>
      <c r="R23" s="320"/>
      <c r="S23" s="310">
        <v>8</v>
      </c>
      <c r="T23" s="310">
        <v>63370.64</v>
      </c>
      <c r="U23" s="320"/>
      <c r="V23" s="168"/>
      <c r="W23" s="168"/>
      <c r="X23" s="320"/>
      <c r="Y23" s="311">
        <f t="shared" si="2"/>
        <v>7067</v>
      </c>
      <c r="Z23" s="311">
        <f t="shared" si="3"/>
        <v>203750.516</v>
      </c>
      <c r="AB23" s="322">
        <v>7067</v>
      </c>
      <c r="AC23" s="322">
        <v>203750.516</v>
      </c>
      <c r="AE23" s="312">
        <f t="shared" si="4"/>
        <v>0</v>
      </c>
      <c r="AF23" s="313">
        <f t="shared" si="5"/>
        <v>0</v>
      </c>
    </row>
    <row r="24" spans="1:44" s="107" customFormat="1" ht="14.5" x14ac:dyDescent="0.25">
      <c r="A24" s="106">
        <v>42005</v>
      </c>
      <c r="B24" s="324">
        <v>2015</v>
      </c>
      <c r="C24" s="305"/>
      <c r="D24" s="306">
        <v>12887</v>
      </c>
      <c r="E24" s="307">
        <v>101923.3</v>
      </c>
      <c r="F24" s="305"/>
      <c r="G24" s="308">
        <v>110</v>
      </c>
      <c r="H24" s="307">
        <v>3689.21</v>
      </c>
      <c r="I24" s="308">
        <v>86</v>
      </c>
      <c r="J24" s="307">
        <v>27254.1</v>
      </c>
      <c r="K24" s="308">
        <v>7</v>
      </c>
      <c r="L24" s="307">
        <v>21629.63</v>
      </c>
      <c r="M24" s="309">
        <f t="shared" si="0"/>
        <v>203</v>
      </c>
      <c r="N24" s="309">
        <f t="shared" si="1"/>
        <v>52572.94</v>
      </c>
      <c r="O24" s="305"/>
      <c r="P24" s="168"/>
      <c r="Q24" s="168"/>
      <c r="R24" s="305"/>
      <c r="S24" s="308">
        <v>8</v>
      </c>
      <c r="T24" s="307">
        <v>41683.64</v>
      </c>
      <c r="U24" s="305"/>
      <c r="V24" s="168"/>
      <c r="W24" s="168"/>
      <c r="X24" s="305"/>
      <c r="Y24" s="311">
        <f t="shared" si="2"/>
        <v>13098</v>
      </c>
      <c r="Z24" s="311">
        <f t="shared" si="3"/>
        <v>196179.88</v>
      </c>
      <c r="AA24" s="280"/>
      <c r="AB24" s="322">
        <v>13098</v>
      </c>
      <c r="AC24" s="322">
        <v>196179.88</v>
      </c>
      <c r="AE24" s="327">
        <f t="shared" si="4"/>
        <v>0</v>
      </c>
      <c r="AF24" s="328">
        <f t="shared" si="5"/>
        <v>0</v>
      </c>
    </row>
    <row r="25" spans="1:44" s="3" customFormat="1" ht="14.5" x14ac:dyDescent="0.25">
      <c r="A25" s="87">
        <v>42370</v>
      </c>
      <c r="B25" s="324">
        <v>2016</v>
      </c>
      <c r="C25" s="305"/>
      <c r="D25" s="306">
        <v>21914</v>
      </c>
      <c r="E25" s="307">
        <v>180291.02</v>
      </c>
      <c r="F25" s="305"/>
      <c r="G25" s="308">
        <v>212</v>
      </c>
      <c r="H25" s="307">
        <v>6528.23</v>
      </c>
      <c r="I25" s="308">
        <v>123</v>
      </c>
      <c r="J25" s="307">
        <v>42752.5</v>
      </c>
      <c r="K25" s="308">
        <v>18</v>
      </c>
      <c r="L25" s="307">
        <v>42479.69</v>
      </c>
      <c r="M25" s="309">
        <f t="shared" si="0"/>
        <v>353</v>
      </c>
      <c r="N25" s="309">
        <f t="shared" si="1"/>
        <v>91760.42</v>
      </c>
      <c r="O25" s="305"/>
      <c r="P25" s="168"/>
      <c r="Q25" s="168"/>
      <c r="R25" s="305"/>
      <c r="S25" s="308">
        <v>22</v>
      </c>
      <c r="T25" s="307">
        <v>136223.31</v>
      </c>
      <c r="U25" s="305"/>
      <c r="V25" s="168"/>
      <c r="W25" s="168"/>
      <c r="X25" s="305"/>
      <c r="Y25" s="311">
        <f t="shared" si="2"/>
        <v>22289</v>
      </c>
      <c r="Z25" s="311">
        <f t="shared" si="3"/>
        <v>408274.75</v>
      </c>
      <c r="AA25" s="5"/>
      <c r="AB25" s="322">
        <v>22289</v>
      </c>
      <c r="AC25" s="322">
        <v>408274.75</v>
      </c>
      <c r="AE25" s="312">
        <f t="shared" si="4"/>
        <v>0</v>
      </c>
      <c r="AF25" s="313">
        <f t="shared" si="5"/>
        <v>0</v>
      </c>
    </row>
    <row r="26" spans="1:44" s="3" customFormat="1" ht="14.5" x14ac:dyDescent="0.25">
      <c r="A26" s="87">
        <v>42736</v>
      </c>
      <c r="B26" s="304">
        <v>2017</v>
      </c>
      <c r="C26" s="305"/>
      <c r="D26" s="306">
        <v>18559</v>
      </c>
      <c r="E26" s="307">
        <v>158923.83499999999</v>
      </c>
      <c r="F26" s="305"/>
      <c r="G26" s="308">
        <v>282</v>
      </c>
      <c r="H26" s="307">
        <v>9749.65</v>
      </c>
      <c r="I26" s="308">
        <v>174</v>
      </c>
      <c r="J26" s="307">
        <v>65123.59</v>
      </c>
      <c r="K26" s="308">
        <v>22</v>
      </c>
      <c r="L26" s="307">
        <v>57718.49</v>
      </c>
      <c r="M26" s="309">
        <f t="shared" si="0"/>
        <v>478</v>
      </c>
      <c r="N26" s="309">
        <f t="shared" si="1"/>
        <v>132591.72999999998</v>
      </c>
      <c r="O26" s="305"/>
      <c r="P26" s="168"/>
      <c r="Q26" s="168"/>
      <c r="R26" s="305"/>
      <c r="S26" s="308">
        <v>8</v>
      </c>
      <c r="T26" s="307">
        <v>60129.63</v>
      </c>
      <c r="U26" s="305"/>
      <c r="V26" s="168"/>
      <c r="W26" s="168"/>
      <c r="X26" s="305"/>
      <c r="Y26" s="311">
        <f t="shared" si="2"/>
        <v>19045</v>
      </c>
      <c r="Z26" s="311">
        <f t="shared" si="3"/>
        <v>351645.19499999995</v>
      </c>
      <c r="AA26" s="5"/>
      <c r="AB26" s="322">
        <v>19045</v>
      </c>
      <c r="AC26" s="322">
        <v>351645.19499999995</v>
      </c>
      <c r="AE26" s="312">
        <f t="shared" si="4"/>
        <v>0</v>
      </c>
      <c r="AF26" s="313">
        <f t="shared" si="5"/>
        <v>0</v>
      </c>
    </row>
    <row r="27" spans="1:44" s="3" customFormat="1" ht="14.5" x14ac:dyDescent="0.25">
      <c r="A27" s="87">
        <v>42736</v>
      </c>
      <c r="B27" s="304">
        <v>2018</v>
      </c>
      <c r="C27" s="305"/>
      <c r="D27" s="306">
        <v>17183</v>
      </c>
      <c r="E27" s="307">
        <v>149469.46</v>
      </c>
      <c r="F27" s="305"/>
      <c r="G27" s="308">
        <v>329</v>
      </c>
      <c r="H27" s="307">
        <v>10830.27</v>
      </c>
      <c r="I27" s="308">
        <v>203</v>
      </c>
      <c r="J27" s="307">
        <v>70258.75</v>
      </c>
      <c r="K27" s="308">
        <v>26</v>
      </c>
      <c r="L27" s="307">
        <v>56308.67</v>
      </c>
      <c r="M27" s="309">
        <f t="shared" si="0"/>
        <v>558</v>
      </c>
      <c r="N27" s="309">
        <f t="shared" si="1"/>
        <v>137397.69</v>
      </c>
      <c r="O27" s="305"/>
      <c r="P27" s="168"/>
      <c r="Q27" s="168"/>
      <c r="R27" s="305"/>
      <c r="S27" s="308">
        <v>4</v>
      </c>
      <c r="T27" s="307">
        <v>43687.12</v>
      </c>
      <c r="U27" s="305"/>
      <c r="V27" s="168"/>
      <c r="W27" s="168"/>
      <c r="X27" s="305"/>
      <c r="Y27" s="311">
        <f t="shared" si="2"/>
        <v>17745</v>
      </c>
      <c r="Z27" s="311">
        <f t="shared" si="3"/>
        <v>330554.27</v>
      </c>
      <c r="AA27" s="5"/>
      <c r="AB27" s="322">
        <v>17745</v>
      </c>
      <c r="AC27" s="322">
        <v>330554.27</v>
      </c>
      <c r="AE27" s="312">
        <f t="shared" si="4"/>
        <v>0</v>
      </c>
      <c r="AF27" s="313">
        <f t="shared" si="5"/>
        <v>0</v>
      </c>
    </row>
    <row r="28" spans="1:44" s="3" customFormat="1" ht="14.5" x14ac:dyDescent="0.25">
      <c r="A28" s="87">
        <v>42736</v>
      </c>
      <c r="B28" s="324">
        <v>2019</v>
      </c>
      <c r="C28" s="305"/>
      <c r="D28" s="306">
        <v>15863</v>
      </c>
      <c r="E28" s="307">
        <v>144157.66</v>
      </c>
      <c r="F28" s="305"/>
      <c r="G28" s="308">
        <v>332</v>
      </c>
      <c r="H28" s="307">
        <v>11123.16</v>
      </c>
      <c r="I28" s="308">
        <v>212</v>
      </c>
      <c r="J28" s="307">
        <v>79444.31</v>
      </c>
      <c r="K28" s="308">
        <v>40</v>
      </c>
      <c r="L28" s="307">
        <v>137163.85</v>
      </c>
      <c r="M28" s="309">
        <f t="shared" si="0"/>
        <v>584</v>
      </c>
      <c r="N28" s="309">
        <f t="shared" si="1"/>
        <v>227731.32</v>
      </c>
      <c r="O28" s="305"/>
      <c r="P28" s="168"/>
      <c r="Q28" s="168"/>
      <c r="R28" s="305"/>
      <c r="S28" s="308">
        <v>7</v>
      </c>
      <c r="T28" s="307">
        <v>77950.13</v>
      </c>
      <c r="U28" s="305"/>
      <c r="V28" s="168"/>
      <c r="W28" s="168"/>
      <c r="X28" s="305"/>
      <c r="Y28" s="311">
        <f t="shared" si="2"/>
        <v>16454</v>
      </c>
      <c r="Z28" s="489">
        <f t="shared" si="3"/>
        <v>449839.11</v>
      </c>
      <c r="AA28" s="5"/>
      <c r="AB28" s="322">
        <v>16454</v>
      </c>
      <c r="AC28" s="322">
        <v>449839.11</v>
      </c>
      <c r="AE28" s="312">
        <f t="shared" si="4"/>
        <v>0</v>
      </c>
      <c r="AF28" s="313">
        <f t="shared" si="5"/>
        <v>0</v>
      </c>
      <c r="AH28" s="485"/>
    </row>
    <row r="29" spans="1:44" s="3" customFormat="1" ht="14.5" x14ac:dyDescent="0.25">
      <c r="A29" s="87">
        <v>42736</v>
      </c>
      <c r="B29" s="304">
        <v>2020</v>
      </c>
      <c r="C29" s="305"/>
      <c r="D29" s="306">
        <v>6482</v>
      </c>
      <c r="E29" s="307">
        <v>59364.28</v>
      </c>
      <c r="F29" s="305"/>
      <c r="G29" s="308">
        <v>126</v>
      </c>
      <c r="H29" s="307">
        <v>3950.07</v>
      </c>
      <c r="I29" s="308">
        <v>57</v>
      </c>
      <c r="J29" s="307">
        <v>17747.099999999999</v>
      </c>
      <c r="K29" s="308">
        <v>5</v>
      </c>
      <c r="L29" s="307">
        <v>13813.63</v>
      </c>
      <c r="M29" s="309">
        <f t="shared" si="0"/>
        <v>188</v>
      </c>
      <c r="N29" s="309">
        <f t="shared" si="1"/>
        <v>35510.799999999996</v>
      </c>
      <c r="O29" s="305"/>
      <c r="P29" s="168"/>
      <c r="Q29" s="168"/>
      <c r="R29" s="305"/>
      <c r="S29" s="308">
        <v>6</v>
      </c>
      <c r="T29" s="307">
        <v>45568.26</v>
      </c>
      <c r="U29" s="305"/>
      <c r="V29" s="168"/>
      <c r="W29" s="168"/>
      <c r="X29" s="305"/>
      <c r="Y29" s="311">
        <f t="shared" si="2"/>
        <v>6676</v>
      </c>
      <c r="Z29" s="311">
        <f t="shared" si="3"/>
        <v>140443.34</v>
      </c>
      <c r="AA29" s="5"/>
      <c r="AB29" s="322">
        <v>6676</v>
      </c>
      <c r="AC29" s="322">
        <v>140443.34</v>
      </c>
      <c r="AE29" s="312">
        <f t="shared" si="4"/>
        <v>0</v>
      </c>
      <c r="AF29" s="313">
        <f t="shared" si="5"/>
        <v>0</v>
      </c>
      <c r="AH29"/>
      <c r="AI29" s="107"/>
      <c r="AJ29" s="107"/>
      <c r="AK29" s="107"/>
      <c r="AL29" s="107"/>
      <c r="AM29" s="107"/>
      <c r="AN29" s="107"/>
      <c r="AO29" s="107"/>
      <c r="AP29" s="107"/>
      <c r="AQ29" s="107"/>
      <c r="AR29" s="107"/>
    </row>
    <row r="30" spans="1:44" s="3" customFormat="1" ht="14.5" x14ac:dyDescent="0.25">
      <c r="A30" s="87">
        <v>42736</v>
      </c>
      <c r="B30" s="304">
        <v>2021</v>
      </c>
      <c r="C30" s="305"/>
      <c r="D30" s="306">
        <v>15</v>
      </c>
      <c r="E30" s="307">
        <v>101.19</v>
      </c>
      <c r="F30" s="305"/>
      <c r="G30" s="308">
        <v>0</v>
      </c>
      <c r="H30" s="307">
        <v>0</v>
      </c>
      <c r="I30" s="308">
        <v>1</v>
      </c>
      <c r="J30" s="307">
        <v>192.76</v>
      </c>
      <c r="K30" s="308">
        <v>0</v>
      </c>
      <c r="L30" s="307">
        <v>0</v>
      </c>
      <c r="M30" s="309">
        <f t="shared" si="0"/>
        <v>1</v>
      </c>
      <c r="N30" s="309">
        <f t="shared" si="1"/>
        <v>192.76</v>
      </c>
      <c r="O30" s="305"/>
      <c r="P30" s="168"/>
      <c r="Q30" s="168"/>
      <c r="R30" s="305"/>
      <c r="S30" s="308">
        <v>0</v>
      </c>
      <c r="T30" s="307">
        <v>0</v>
      </c>
      <c r="U30" s="305"/>
      <c r="V30" s="168"/>
      <c r="W30" s="168"/>
      <c r="X30" s="305"/>
      <c r="Y30" s="311">
        <f t="shared" si="2"/>
        <v>16</v>
      </c>
      <c r="Z30" s="311">
        <f t="shared" si="3"/>
        <v>293.95</v>
      </c>
      <c r="AA30" s="5"/>
      <c r="AB30" s="286">
        <v>16</v>
      </c>
      <c r="AC30" s="286">
        <v>293.95</v>
      </c>
      <c r="AE30" s="312">
        <f t="shared" si="4"/>
        <v>0</v>
      </c>
      <c r="AF30" s="313">
        <f t="shared" si="5"/>
        <v>0</v>
      </c>
      <c r="AH30" s="408"/>
      <c r="AI30" s="107"/>
      <c r="AJ30" s="107"/>
      <c r="AK30" s="107"/>
      <c r="AL30" s="107"/>
      <c r="AM30" s="107"/>
      <c r="AN30" s="107"/>
      <c r="AO30" s="107"/>
      <c r="AP30" s="107"/>
      <c r="AQ30" s="107"/>
      <c r="AR30" s="107"/>
    </row>
    <row r="31" spans="1:44" s="3" customFormat="1" ht="14.5" x14ac:dyDescent="0.25">
      <c r="A31" s="87">
        <v>42736</v>
      </c>
      <c r="B31" s="304">
        <v>2022</v>
      </c>
      <c r="C31" s="305"/>
      <c r="D31" s="306">
        <v>1</v>
      </c>
      <c r="E31" s="307">
        <v>5.19</v>
      </c>
      <c r="F31" s="305"/>
      <c r="G31" s="308">
        <v>0</v>
      </c>
      <c r="H31" s="307">
        <v>0</v>
      </c>
      <c r="I31" s="308">
        <v>0</v>
      </c>
      <c r="J31" s="307">
        <v>0</v>
      </c>
      <c r="K31" s="308">
        <v>0</v>
      </c>
      <c r="L31" s="307">
        <v>0</v>
      </c>
      <c r="M31" s="309">
        <f t="shared" si="0"/>
        <v>0</v>
      </c>
      <c r="N31" s="309">
        <f t="shared" si="1"/>
        <v>0</v>
      </c>
      <c r="O31" s="305"/>
      <c r="P31" s="168"/>
      <c r="Q31" s="168"/>
      <c r="R31" s="305"/>
      <c r="S31" s="308">
        <v>0</v>
      </c>
      <c r="T31" s="307">
        <v>0</v>
      </c>
      <c r="U31" s="305"/>
      <c r="V31" s="168"/>
      <c r="W31" s="168"/>
      <c r="X31" s="305"/>
      <c r="Y31" s="311">
        <f t="shared" si="2"/>
        <v>1</v>
      </c>
      <c r="Z31" s="311">
        <f t="shared" si="3"/>
        <v>5.19</v>
      </c>
      <c r="AA31" s="5"/>
      <c r="AB31" s="286">
        <v>1</v>
      </c>
      <c r="AC31" s="286">
        <v>5.19</v>
      </c>
      <c r="AE31" s="312">
        <f t="shared" si="4"/>
        <v>0</v>
      </c>
      <c r="AF31" s="313">
        <f t="shared" si="5"/>
        <v>0</v>
      </c>
      <c r="AH31" s="107"/>
      <c r="AI31" s="107"/>
      <c r="AJ31" s="107"/>
      <c r="AK31" s="107"/>
      <c r="AL31" s="107"/>
      <c r="AM31" s="107"/>
      <c r="AN31" s="107"/>
      <c r="AO31" s="107"/>
      <c r="AP31" s="107"/>
      <c r="AQ31" s="107"/>
      <c r="AR31" s="107"/>
    </row>
    <row r="32" spans="1:44" s="3" customFormat="1" ht="14.5" x14ac:dyDescent="0.25">
      <c r="A32" s="87">
        <v>42736</v>
      </c>
      <c r="B32" s="304">
        <v>2023</v>
      </c>
      <c r="C32" s="305"/>
      <c r="D32" s="306">
        <v>0</v>
      </c>
      <c r="E32" s="307">
        <v>0</v>
      </c>
      <c r="F32" s="305"/>
      <c r="G32" s="308">
        <v>0</v>
      </c>
      <c r="H32" s="307">
        <v>0</v>
      </c>
      <c r="I32" s="308">
        <v>0</v>
      </c>
      <c r="J32" s="307">
        <v>0</v>
      </c>
      <c r="K32" s="308">
        <v>0</v>
      </c>
      <c r="L32" s="307">
        <v>0</v>
      </c>
      <c r="M32" s="309">
        <f t="shared" si="0"/>
        <v>0</v>
      </c>
      <c r="N32" s="309">
        <f t="shared" si="1"/>
        <v>0</v>
      </c>
      <c r="O32" s="305"/>
      <c r="P32" s="168"/>
      <c r="Q32" s="168"/>
      <c r="R32" s="305"/>
      <c r="S32" s="308">
        <v>0</v>
      </c>
      <c r="T32" s="307">
        <v>0</v>
      </c>
      <c r="U32" s="305"/>
      <c r="V32" s="168"/>
      <c r="W32" s="168"/>
      <c r="X32" s="305"/>
      <c r="Y32" s="311">
        <f t="shared" si="2"/>
        <v>0</v>
      </c>
      <c r="Z32" s="311">
        <f t="shared" si="3"/>
        <v>0</v>
      </c>
      <c r="AA32" s="5"/>
      <c r="AB32" s="286">
        <v>0</v>
      </c>
      <c r="AC32" s="286">
        <v>0</v>
      </c>
      <c r="AE32" s="312">
        <f t="shared" ref="AE32:AE33" si="6">Y32-AB32</f>
        <v>0</v>
      </c>
      <c r="AF32" s="313">
        <f t="shared" ref="AF32:AF33" si="7">Z32-AC32</f>
        <v>0</v>
      </c>
      <c r="AH32" s="107"/>
      <c r="AI32" s="107"/>
      <c r="AJ32" s="107"/>
      <c r="AK32" s="107"/>
      <c r="AL32" s="107"/>
      <c r="AM32" s="107"/>
      <c r="AN32" s="107"/>
      <c r="AO32" s="107"/>
      <c r="AP32" s="107"/>
      <c r="AQ32" s="107"/>
      <c r="AR32" s="107"/>
    </row>
    <row r="33" spans="1:44" s="3" customFormat="1" ht="14.5" x14ac:dyDescent="0.25">
      <c r="A33" s="87">
        <v>42736</v>
      </c>
      <c r="B33" s="304">
        <v>2024</v>
      </c>
      <c r="C33" s="305"/>
      <c r="D33" s="306">
        <v>0</v>
      </c>
      <c r="E33" s="307">
        <v>0</v>
      </c>
      <c r="F33" s="305"/>
      <c r="G33" s="308">
        <v>0</v>
      </c>
      <c r="H33" s="307">
        <v>0</v>
      </c>
      <c r="I33" s="308">
        <v>0</v>
      </c>
      <c r="J33" s="307">
        <v>0</v>
      </c>
      <c r="K33" s="308">
        <v>0</v>
      </c>
      <c r="L33" s="307">
        <v>0</v>
      </c>
      <c r="M33" s="309">
        <f t="shared" si="0"/>
        <v>0</v>
      </c>
      <c r="N33" s="309">
        <f t="shared" si="1"/>
        <v>0</v>
      </c>
      <c r="O33" s="305"/>
      <c r="P33" s="168"/>
      <c r="Q33" s="168"/>
      <c r="R33" s="305"/>
      <c r="S33" s="308">
        <v>0</v>
      </c>
      <c r="T33" s="307">
        <v>0</v>
      </c>
      <c r="U33" s="305"/>
      <c r="V33" s="168"/>
      <c r="W33" s="168"/>
      <c r="X33" s="305"/>
      <c r="Y33" s="311">
        <f t="shared" si="2"/>
        <v>0</v>
      </c>
      <c r="Z33" s="311">
        <f t="shared" si="3"/>
        <v>0</v>
      </c>
      <c r="AA33" s="5"/>
      <c r="AB33" s="286">
        <v>0</v>
      </c>
      <c r="AC33" s="286">
        <v>0</v>
      </c>
      <c r="AE33" s="312">
        <f t="shared" si="6"/>
        <v>0</v>
      </c>
      <c r="AF33" s="313">
        <f t="shared" si="7"/>
        <v>0</v>
      </c>
      <c r="AH33" s="107"/>
      <c r="AI33" s="107"/>
      <c r="AJ33" s="107"/>
      <c r="AK33" s="107"/>
      <c r="AL33" s="107"/>
      <c r="AM33" s="107"/>
      <c r="AN33" s="107"/>
      <c r="AO33" s="107"/>
      <c r="AP33" s="107"/>
      <c r="AQ33" s="107"/>
      <c r="AR33" s="107"/>
    </row>
    <row r="34" spans="1:44" s="3" customFormat="1" ht="14.5" x14ac:dyDescent="0.25">
      <c r="A34" s="87">
        <v>42736</v>
      </c>
      <c r="B34" s="304">
        <v>2025</v>
      </c>
      <c r="C34" s="305"/>
      <c r="D34" s="306">
        <v>0</v>
      </c>
      <c r="E34" s="307">
        <v>0</v>
      </c>
      <c r="F34" s="305"/>
      <c r="G34" s="308">
        <v>0</v>
      </c>
      <c r="H34" s="307">
        <v>0</v>
      </c>
      <c r="I34" s="308">
        <v>0</v>
      </c>
      <c r="J34" s="307">
        <v>0</v>
      </c>
      <c r="K34" s="308">
        <v>0</v>
      </c>
      <c r="L34" s="307">
        <v>0</v>
      </c>
      <c r="M34" s="309">
        <f t="shared" si="0"/>
        <v>0</v>
      </c>
      <c r="N34" s="309">
        <f t="shared" si="1"/>
        <v>0</v>
      </c>
      <c r="O34" s="305"/>
      <c r="P34" s="168"/>
      <c r="Q34" s="168"/>
      <c r="R34" s="305"/>
      <c r="S34" s="308">
        <v>0</v>
      </c>
      <c r="T34" s="307">
        <v>0</v>
      </c>
      <c r="U34" s="305"/>
      <c r="V34" s="168"/>
      <c r="W34" s="168"/>
      <c r="X34" s="305"/>
      <c r="Y34" s="311">
        <f t="shared" si="2"/>
        <v>0</v>
      </c>
      <c r="Z34" s="311">
        <f t="shared" si="3"/>
        <v>0</v>
      </c>
      <c r="AA34" s="5"/>
      <c r="AB34" s="286">
        <v>0</v>
      </c>
      <c r="AC34" s="286">
        <v>0</v>
      </c>
      <c r="AE34" s="312">
        <f t="shared" si="4"/>
        <v>0</v>
      </c>
      <c r="AF34" s="313">
        <f t="shared" si="5"/>
        <v>0</v>
      </c>
      <c r="AH34" s="107"/>
      <c r="AI34" s="107"/>
      <c r="AJ34" s="107"/>
      <c r="AK34" s="107"/>
      <c r="AL34" s="107"/>
      <c r="AM34" s="107"/>
      <c r="AN34" s="107"/>
      <c r="AO34" s="107"/>
      <c r="AP34" s="107"/>
      <c r="AQ34" s="107"/>
      <c r="AR34" s="107"/>
    </row>
    <row r="35" spans="1:44"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44"/>
      <c r="X35" s="44"/>
      <c r="Y35" s="44"/>
      <c r="Z35" s="384"/>
      <c r="AA35" s="280"/>
      <c r="AB35" s="51"/>
      <c r="AC35" s="51"/>
      <c r="AE35" s="44"/>
      <c r="AF35" s="44"/>
    </row>
    <row r="36" spans="1:44" s="200" customFormat="1" ht="14.5" x14ac:dyDescent="0.25">
      <c r="A36" s="314"/>
      <c r="B36" s="329" t="s">
        <v>309</v>
      </c>
      <c r="C36" s="199"/>
      <c r="D36" s="330">
        <f>SUM(D9:D34)</f>
        <v>122171</v>
      </c>
      <c r="E36" s="330">
        <f>SUM(E9:E34)</f>
        <v>1023435.9349999999</v>
      </c>
      <c r="F36" s="199"/>
      <c r="G36" s="331">
        <f t="shared" ref="G36:N36" si="8">SUM(G9:G34)</f>
        <v>4397</v>
      </c>
      <c r="H36" s="331">
        <f t="shared" si="8"/>
        <v>140683.522</v>
      </c>
      <c r="I36" s="331">
        <f t="shared" si="8"/>
        <v>2429</v>
      </c>
      <c r="J36" s="331">
        <f t="shared" si="8"/>
        <v>781027.83299999998</v>
      </c>
      <c r="K36" s="331">
        <f t="shared" si="8"/>
        <v>276</v>
      </c>
      <c r="L36" s="331">
        <f t="shared" si="8"/>
        <v>675486.62399999995</v>
      </c>
      <c r="M36" s="330">
        <f t="shared" si="8"/>
        <v>7102</v>
      </c>
      <c r="N36" s="330">
        <f t="shared" si="8"/>
        <v>1597197.9789999998</v>
      </c>
      <c r="O36" s="199"/>
      <c r="P36" s="332"/>
      <c r="Q36" s="332"/>
      <c r="R36" s="199"/>
      <c r="S36" s="330">
        <f>SUM(S9:S34)</f>
        <v>179</v>
      </c>
      <c r="T36" s="330">
        <f>SUM(T9:T34)</f>
        <v>714745.48499999999</v>
      </c>
      <c r="U36" s="199"/>
      <c r="V36" s="332"/>
      <c r="W36" s="332"/>
      <c r="X36" s="199"/>
      <c r="Y36" s="330">
        <f>SUM(Y9:Y34)</f>
        <v>129452</v>
      </c>
      <c r="Z36" s="330">
        <f>SUM(Z9:Z34)</f>
        <v>3335379.3989999997</v>
      </c>
      <c r="AA36" s="8"/>
      <c r="AB36" s="379">
        <f>SUM(AB9:AB34)</f>
        <v>129452</v>
      </c>
      <c r="AC36" s="379">
        <f>SUM(AC9:AC34)</f>
        <v>3335379.3989999997</v>
      </c>
      <c r="AE36" s="377">
        <f>SUM(AE9:AE34)</f>
        <v>0</v>
      </c>
      <c r="AF36" s="377">
        <f>SUM(AF9:AF34)</f>
        <v>0</v>
      </c>
      <c r="AH36" s="48"/>
      <c r="AI36" s="48"/>
      <c r="AJ36" s="48"/>
      <c r="AK36" s="48"/>
      <c r="AL36" s="48"/>
      <c r="AM36" s="48"/>
      <c r="AN36" s="48"/>
      <c r="AO36" s="48"/>
      <c r="AP36" s="48"/>
      <c r="AQ36" s="48"/>
      <c r="AR36" s="48"/>
    </row>
    <row r="37" spans="1:44" s="48" customFormat="1" ht="4" customHeight="1" x14ac:dyDescent="0.25">
      <c r="A37" s="316"/>
      <c r="B37" s="396"/>
      <c r="C37" s="199"/>
      <c r="D37" s="334"/>
      <c r="E37" s="334"/>
      <c r="F37" s="199"/>
      <c r="G37" s="334"/>
      <c r="H37" s="334"/>
      <c r="I37" s="334"/>
      <c r="J37" s="334"/>
      <c r="K37" s="334"/>
      <c r="L37" s="334"/>
      <c r="M37" s="334"/>
      <c r="N37" s="334"/>
      <c r="O37" s="199"/>
      <c r="P37" s="334"/>
      <c r="Q37" s="334"/>
      <c r="R37" s="199"/>
      <c r="S37" s="334"/>
      <c r="T37" s="334"/>
      <c r="U37" s="199"/>
      <c r="V37" s="334"/>
      <c r="W37" s="334"/>
      <c r="X37" s="199"/>
      <c r="Y37" s="334"/>
      <c r="Z37" s="334"/>
      <c r="AA37" s="317"/>
      <c r="AB37" s="397"/>
      <c r="AC37" s="397"/>
      <c r="AE37" s="398"/>
      <c r="AF37" s="398"/>
    </row>
    <row r="38" spans="1:44" s="48" customFormat="1" ht="14.5" x14ac:dyDescent="0.25">
      <c r="A38" s="316"/>
      <c r="B38" s="396"/>
      <c r="C38" s="199"/>
      <c r="D38" s="524" t="s">
        <v>349</v>
      </c>
      <c r="E38" s="524"/>
      <c r="F38" s="524"/>
      <c r="G38" s="524"/>
      <c r="H38" s="524"/>
      <c r="I38" s="524"/>
      <c r="J38" s="524"/>
      <c r="K38" s="524"/>
      <c r="L38" s="524"/>
      <c r="M38" s="524"/>
      <c r="N38" s="524"/>
      <c r="O38" s="524"/>
      <c r="P38" s="524"/>
      <c r="Q38" s="524"/>
      <c r="R38" s="524"/>
      <c r="S38" s="524"/>
      <c r="T38" s="524"/>
      <c r="U38" s="524"/>
      <c r="V38" s="524"/>
      <c r="W38" s="524"/>
      <c r="X38" s="199"/>
      <c r="Y38" s="334"/>
      <c r="Z38" s="334"/>
      <c r="AA38" s="317"/>
      <c r="AB38" s="397"/>
      <c r="AC38" s="397"/>
      <c r="AE38" s="398"/>
      <c r="AF38" s="398"/>
      <c r="AH38" s="406"/>
      <c r="AI38" s="407"/>
    </row>
    <row r="39" spans="1:44" s="48" customFormat="1" ht="14.5" x14ac:dyDescent="0.25">
      <c r="A39" s="316"/>
      <c r="B39" s="396"/>
      <c r="C39" s="199"/>
      <c r="D39" s="524" t="s">
        <v>350</v>
      </c>
      <c r="E39" s="524"/>
      <c r="F39" s="524"/>
      <c r="G39" s="524"/>
      <c r="H39" s="524"/>
      <c r="I39" s="524"/>
      <c r="J39" s="524"/>
      <c r="K39" s="524"/>
      <c r="L39" s="524"/>
      <c r="M39" s="524"/>
      <c r="N39" s="524"/>
      <c r="O39" s="524"/>
      <c r="P39" s="524"/>
      <c r="Q39" s="524"/>
      <c r="R39" s="524"/>
      <c r="S39" s="524"/>
      <c r="T39" s="524"/>
      <c r="U39" s="524"/>
      <c r="V39" s="524"/>
      <c r="W39" s="524"/>
      <c r="X39" s="199"/>
      <c r="Y39" s="334"/>
      <c r="Z39" s="334"/>
      <c r="AA39" s="317"/>
      <c r="AB39" s="397"/>
      <c r="AC39" s="397"/>
      <c r="AE39" s="398"/>
      <c r="AF39" s="398"/>
      <c r="AH39" s="406"/>
      <c r="AI39" s="407"/>
    </row>
    <row r="40" spans="1:44" s="48" customFormat="1" ht="8" customHeight="1" x14ac:dyDescent="0.25">
      <c r="A40" s="316"/>
      <c r="B40" s="396"/>
      <c r="C40" s="199"/>
      <c r="D40" s="511"/>
      <c r="E40" s="511"/>
      <c r="F40" s="511"/>
      <c r="G40" s="511"/>
      <c r="H40" s="511"/>
      <c r="I40" s="511"/>
      <c r="J40" s="511"/>
      <c r="K40" s="511"/>
      <c r="L40" s="511"/>
      <c r="M40" s="511"/>
      <c r="N40" s="511"/>
      <c r="O40" s="511"/>
      <c r="P40" s="511"/>
      <c r="Q40" s="511"/>
      <c r="R40" s="511"/>
      <c r="S40" s="511"/>
      <c r="T40" s="511"/>
      <c r="U40" s="511"/>
      <c r="V40" s="511"/>
      <c r="W40" s="511"/>
      <c r="X40" s="199"/>
      <c r="Y40" s="334"/>
      <c r="Z40" s="334"/>
      <c r="AA40" s="317"/>
      <c r="AB40" s="397"/>
      <c r="AC40" s="397"/>
      <c r="AE40" s="398"/>
      <c r="AF40" s="398"/>
      <c r="AH40" s="406"/>
      <c r="AI40" s="407"/>
    </row>
    <row r="41" spans="1:44" s="3" customFormat="1" x14ac:dyDescent="0.25">
      <c r="A41" s="87"/>
      <c r="B41" s="333" t="s">
        <v>310</v>
      </c>
      <c r="C41" s="44"/>
      <c r="D41" s="44"/>
      <c r="E41" s="222"/>
      <c r="F41" s="44"/>
      <c r="G41" s="44"/>
      <c r="H41" s="44"/>
      <c r="I41" s="44"/>
      <c r="J41" s="44"/>
      <c r="K41" s="44"/>
      <c r="L41" s="44"/>
      <c r="M41" s="44"/>
      <c r="N41" s="44"/>
      <c r="O41" s="44"/>
      <c r="P41" s="44"/>
      <c r="Q41" s="44"/>
      <c r="R41" s="44"/>
      <c r="S41" s="44"/>
      <c r="T41" s="44"/>
      <c r="U41" s="44"/>
      <c r="V41" s="44"/>
      <c r="W41" s="44"/>
      <c r="X41" s="44"/>
      <c r="Y41" s="44"/>
      <c r="Z41" s="44"/>
      <c r="AA41" s="107"/>
      <c r="AB41" s="259"/>
      <c r="AC41" s="259"/>
      <c r="AD41" s="107"/>
      <c r="AE41" s="44"/>
      <c r="AF41" s="44"/>
    </row>
    <row r="42" spans="1:44" s="3" customFormat="1" ht="14.5" x14ac:dyDescent="0.25">
      <c r="A42" s="87"/>
      <c r="B42" s="134">
        <v>2015</v>
      </c>
      <c r="C42" s="320"/>
      <c r="D42" s="309">
        <v>0</v>
      </c>
      <c r="E42" s="309">
        <v>0</v>
      </c>
      <c r="F42" s="320">
        <v>0</v>
      </c>
      <c r="G42" s="310">
        <v>0</v>
      </c>
      <c r="H42" s="310">
        <v>0</v>
      </c>
      <c r="I42" s="310">
        <v>0</v>
      </c>
      <c r="J42" s="310">
        <v>0</v>
      </c>
      <c r="K42" s="310">
        <v>0</v>
      </c>
      <c r="L42" s="310">
        <v>0</v>
      </c>
      <c r="M42" s="309">
        <f t="shared" ref="M42:M52" si="9">SUM(G42+I42+K42)</f>
        <v>0</v>
      </c>
      <c r="N42" s="309">
        <f t="shared" ref="N42:N52" si="10">SUM(H42+J42+L42)</f>
        <v>0</v>
      </c>
      <c r="O42" s="320"/>
      <c r="P42" s="168"/>
      <c r="Q42" s="168"/>
      <c r="R42" s="320"/>
      <c r="S42" s="310">
        <v>0</v>
      </c>
      <c r="T42" s="310">
        <v>0</v>
      </c>
      <c r="U42" s="320"/>
      <c r="V42" s="310">
        <v>0</v>
      </c>
      <c r="W42" s="310">
        <v>0</v>
      </c>
      <c r="X42" s="320"/>
      <c r="Y42" s="283">
        <f t="shared" ref="Y42:Y52" si="11">SUM(D42+M42+S42+V42)</f>
        <v>0</v>
      </c>
      <c r="Z42" s="383">
        <f t="shared" ref="Z42:Z52" si="12">SUM(E42+N42+T42+W42)</f>
        <v>0</v>
      </c>
      <c r="AB42" s="457">
        <v>0</v>
      </c>
      <c r="AC42" s="458">
        <v>0</v>
      </c>
      <c r="AE42" s="312">
        <f t="shared" ref="AE42:AE52" si="13">Y42-AB42</f>
        <v>0</v>
      </c>
      <c r="AF42" s="323">
        <f t="shared" ref="AF42:AF52" si="14">Z42-AC42</f>
        <v>0</v>
      </c>
    </row>
    <row r="43" spans="1:44" s="3" customFormat="1" ht="14.5" x14ac:dyDescent="0.25">
      <c r="A43" s="87"/>
      <c r="B43" s="134">
        <v>2016</v>
      </c>
      <c r="C43" s="320"/>
      <c r="D43" s="309">
        <v>6</v>
      </c>
      <c r="E43" s="309">
        <v>45.16</v>
      </c>
      <c r="F43" s="320">
        <v>0</v>
      </c>
      <c r="G43" s="310">
        <v>0</v>
      </c>
      <c r="H43" s="310">
        <v>0</v>
      </c>
      <c r="I43" s="310">
        <v>0</v>
      </c>
      <c r="J43" s="310">
        <v>0</v>
      </c>
      <c r="K43" s="310">
        <v>0</v>
      </c>
      <c r="L43" s="310">
        <v>0</v>
      </c>
      <c r="M43" s="309">
        <f t="shared" si="9"/>
        <v>0</v>
      </c>
      <c r="N43" s="309">
        <f t="shared" si="10"/>
        <v>0</v>
      </c>
      <c r="O43" s="320"/>
      <c r="P43" s="168"/>
      <c r="Q43" s="168"/>
      <c r="R43" s="320"/>
      <c r="S43" s="310">
        <v>0</v>
      </c>
      <c r="T43" s="310">
        <v>0</v>
      </c>
      <c r="U43" s="320"/>
      <c r="V43" s="310">
        <v>0</v>
      </c>
      <c r="W43" s="310">
        <v>0</v>
      </c>
      <c r="X43" s="320"/>
      <c r="Y43" s="283">
        <f t="shared" si="11"/>
        <v>6</v>
      </c>
      <c r="Z43" s="383">
        <f t="shared" si="12"/>
        <v>45.16</v>
      </c>
      <c r="AB43" s="457">
        <v>6</v>
      </c>
      <c r="AC43" s="458">
        <v>45.16</v>
      </c>
      <c r="AE43" s="312">
        <f t="shared" si="13"/>
        <v>0</v>
      </c>
      <c r="AF43" s="323">
        <f t="shared" si="14"/>
        <v>0</v>
      </c>
    </row>
    <row r="44" spans="1:44" s="3" customFormat="1" ht="14.5" x14ac:dyDescent="0.25">
      <c r="A44" s="87"/>
      <c r="B44" s="134">
        <v>2017</v>
      </c>
      <c r="C44" s="320">
        <v>5</v>
      </c>
      <c r="D44" s="309">
        <v>5</v>
      </c>
      <c r="E44" s="309">
        <v>67.989999999999995</v>
      </c>
      <c r="F44" s="320">
        <v>0</v>
      </c>
      <c r="G44" s="310">
        <v>0</v>
      </c>
      <c r="H44" s="310">
        <v>0</v>
      </c>
      <c r="I44" s="310">
        <v>0</v>
      </c>
      <c r="J44" s="310">
        <v>0</v>
      </c>
      <c r="K44" s="310">
        <v>0</v>
      </c>
      <c r="L44" s="310">
        <v>0</v>
      </c>
      <c r="M44" s="309">
        <f t="shared" si="9"/>
        <v>0</v>
      </c>
      <c r="N44" s="309">
        <f t="shared" si="10"/>
        <v>0</v>
      </c>
      <c r="O44" s="320"/>
      <c r="P44" s="168"/>
      <c r="Q44" s="168"/>
      <c r="R44" s="320"/>
      <c r="S44" s="310">
        <v>0</v>
      </c>
      <c r="T44" s="310">
        <v>0</v>
      </c>
      <c r="U44" s="320"/>
      <c r="V44" s="310">
        <v>0</v>
      </c>
      <c r="W44" s="310">
        <v>0</v>
      </c>
      <c r="X44" s="320"/>
      <c r="Y44" s="283">
        <f t="shared" si="11"/>
        <v>5</v>
      </c>
      <c r="Z44" s="383">
        <f t="shared" si="12"/>
        <v>67.989999999999995</v>
      </c>
      <c r="AB44" s="457">
        <v>5</v>
      </c>
      <c r="AC44" s="458">
        <v>67.989999999999995</v>
      </c>
      <c r="AE44" s="312">
        <f t="shared" si="13"/>
        <v>0</v>
      </c>
      <c r="AF44" s="323">
        <f t="shared" si="14"/>
        <v>0</v>
      </c>
    </row>
    <row r="45" spans="1:44" s="3" customFormat="1" ht="14.5" x14ac:dyDescent="0.25">
      <c r="A45" s="87"/>
      <c r="B45" s="134">
        <v>2018</v>
      </c>
      <c r="C45" s="320"/>
      <c r="D45" s="309">
        <v>72</v>
      </c>
      <c r="E45" s="309">
        <v>919.84</v>
      </c>
      <c r="F45" s="320">
        <v>0</v>
      </c>
      <c r="G45" s="310">
        <v>0</v>
      </c>
      <c r="H45" s="310">
        <v>0</v>
      </c>
      <c r="I45" s="310">
        <v>0</v>
      </c>
      <c r="J45" s="310">
        <v>0</v>
      </c>
      <c r="K45" s="310">
        <v>0</v>
      </c>
      <c r="L45" s="310">
        <v>0</v>
      </c>
      <c r="M45" s="309">
        <f t="shared" si="9"/>
        <v>0</v>
      </c>
      <c r="N45" s="309">
        <f t="shared" si="10"/>
        <v>0</v>
      </c>
      <c r="O45" s="320"/>
      <c r="P45" s="168"/>
      <c r="Q45" s="168"/>
      <c r="R45" s="320"/>
      <c r="S45" s="310">
        <v>1</v>
      </c>
      <c r="T45" s="310">
        <v>232.56</v>
      </c>
      <c r="U45" s="320"/>
      <c r="V45" s="310">
        <v>0</v>
      </c>
      <c r="W45" s="310">
        <v>0</v>
      </c>
      <c r="X45" s="320"/>
      <c r="Y45" s="283">
        <f t="shared" si="11"/>
        <v>73</v>
      </c>
      <c r="Z45" s="383">
        <f t="shared" si="12"/>
        <v>1152.4000000000001</v>
      </c>
      <c r="AB45" s="457">
        <v>73</v>
      </c>
      <c r="AC45" s="458">
        <v>1152.4000000000001</v>
      </c>
      <c r="AE45" s="312">
        <f t="shared" si="13"/>
        <v>0</v>
      </c>
      <c r="AF45" s="323">
        <f t="shared" si="14"/>
        <v>0</v>
      </c>
    </row>
    <row r="46" spans="1:44" s="3" customFormat="1" ht="14.5" x14ac:dyDescent="0.25">
      <c r="A46" s="87"/>
      <c r="B46" s="134">
        <v>2019</v>
      </c>
      <c r="C46" s="320"/>
      <c r="D46" s="309">
        <v>35</v>
      </c>
      <c r="E46" s="309">
        <v>323.20999999999998</v>
      </c>
      <c r="F46" s="320">
        <v>0</v>
      </c>
      <c r="G46" s="310">
        <v>2</v>
      </c>
      <c r="H46" s="310">
        <v>119.34</v>
      </c>
      <c r="I46" s="310">
        <v>7</v>
      </c>
      <c r="J46" s="310">
        <v>2918.39</v>
      </c>
      <c r="K46" s="310">
        <v>0</v>
      </c>
      <c r="L46" s="310">
        <v>0</v>
      </c>
      <c r="M46" s="309">
        <f t="shared" si="9"/>
        <v>9</v>
      </c>
      <c r="N46" s="309">
        <f t="shared" si="10"/>
        <v>3037.73</v>
      </c>
      <c r="O46" s="320"/>
      <c r="P46" s="168"/>
      <c r="Q46" s="168"/>
      <c r="R46" s="320"/>
      <c r="S46" s="310">
        <v>0</v>
      </c>
      <c r="T46" s="310">
        <v>0</v>
      </c>
      <c r="U46" s="320"/>
      <c r="V46" s="310">
        <v>0</v>
      </c>
      <c r="W46" s="310">
        <v>0</v>
      </c>
      <c r="X46" s="320"/>
      <c r="Y46" s="283">
        <f t="shared" si="11"/>
        <v>44</v>
      </c>
      <c r="Z46" s="383">
        <f t="shared" si="12"/>
        <v>3360.94</v>
      </c>
      <c r="AB46" s="457">
        <v>44</v>
      </c>
      <c r="AC46" s="458">
        <v>3360.94</v>
      </c>
      <c r="AE46" s="312">
        <f t="shared" si="13"/>
        <v>0</v>
      </c>
      <c r="AF46" s="323">
        <f t="shared" si="14"/>
        <v>0</v>
      </c>
    </row>
    <row r="47" spans="1:44" s="3" customFormat="1" ht="14.5" x14ac:dyDescent="0.25">
      <c r="A47" s="87"/>
      <c r="B47" s="395">
        <v>2020</v>
      </c>
      <c r="C47" s="325"/>
      <c r="D47" s="309">
        <v>7508</v>
      </c>
      <c r="E47" s="309">
        <v>64909.32</v>
      </c>
      <c r="F47" s="320"/>
      <c r="G47" s="309">
        <v>158</v>
      </c>
      <c r="H47" s="309">
        <v>5244.3</v>
      </c>
      <c r="I47" s="309">
        <v>130</v>
      </c>
      <c r="J47" s="309">
        <v>49278.86</v>
      </c>
      <c r="K47" s="309">
        <v>17</v>
      </c>
      <c r="L47" s="309">
        <v>43007.12</v>
      </c>
      <c r="M47" s="309">
        <f t="shared" si="9"/>
        <v>305</v>
      </c>
      <c r="N47" s="309">
        <f t="shared" si="10"/>
        <v>97530.28</v>
      </c>
      <c r="O47" s="320"/>
      <c r="P47" s="168"/>
      <c r="Q47" s="168"/>
      <c r="R47" s="320"/>
      <c r="S47" s="309">
        <v>4</v>
      </c>
      <c r="T47" s="309">
        <v>21016.080000000002</v>
      </c>
      <c r="U47" s="320"/>
      <c r="V47" s="309">
        <v>0</v>
      </c>
      <c r="W47" s="309">
        <v>0</v>
      </c>
      <c r="X47" s="320"/>
      <c r="Y47" s="283">
        <f t="shared" si="11"/>
        <v>7817</v>
      </c>
      <c r="Z47" s="383">
        <f t="shared" si="12"/>
        <v>183455.68</v>
      </c>
      <c r="AB47" s="457">
        <v>7817</v>
      </c>
      <c r="AC47" s="458">
        <v>183455.68</v>
      </c>
      <c r="AE47" s="327">
        <f t="shared" si="13"/>
        <v>0</v>
      </c>
      <c r="AF47" s="372">
        <f t="shared" si="14"/>
        <v>0</v>
      </c>
      <c r="AG47" s="486"/>
      <c r="AH47" s="482"/>
    </row>
    <row r="48" spans="1:44" s="3" customFormat="1" ht="14.5" x14ac:dyDescent="0.25">
      <c r="A48" s="87">
        <v>42736</v>
      </c>
      <c r="B48" s="304">
        <v>2021</v>
      </c>
      <c r="C48" s="305"/>
      <c r="D48" s="306">
        <v>13938</v>
      </c>
      <c r="E48" s="307">
        <v>126867.26</v>
      </c>
      <c r="F48" s="305"/>
      <c r="G48" s="308">
        <v>260</v>
      </c>
      <c r="H48" s="307">
        <v>11282.36</v>
      </c>
      <c r="I48" s="308">
        <v>217</v>
      </c>
      <c r="J48" s="307">
        <v>69354.41</v>
      </c>
      <c r="K48" s="308">
        <v>23</v>
      </c>
      <c r="L48" s="307">
        <v>58031.1</v>
      </c>
      <c r="M48" s="309">
        <f t="shared" si="9"/>
        <v>500</v>
      </c>
      <c r="N48" s="309">
        <f t="shared" si="10"/>
        <v>138667.87</v>
      </c>
      <c r="O48" s="305"/>
      <c r="P48" s="168"/>
      <c r="Q48" s="168"/>
      <c r="R48" s="305"/>
      <c r="S48" s="308">
        <v>3</v>
      </c>
      <c r="T48" s="307">
        <v>33581.07</v>
      </c>
      <c r="U48" s="305"/>
      <c r="V48" s="310">
        <v>14</v>
      </c>
      <c r="W48" s="310">
        <v>31540.98</v>
      </c>
      <c r="X48" s="305"/>
      <c r="Y48" s="311">
        <f t="shared" si="11"/>
        <v>14455</v>
      </c>
      <c r="Z48" s="311">
        <f t="shared" si="12"/>
        <v>330657.18</v>
      </c>
      <c r="AA48" s="5"/>
      <c r="AB48" s="322">
        <v>14455</v>
      </c>
      <c r="AC48" s="322">
        <v>330657.18</v>
      </c>
      <c r="AE48" s="312">
        <f t="shared" si="13"/>
        <v>0</v>
      </c>
      <c r="AF48" s="313">
        <f t="shared" si="14"/>
        <v>0</v>
      </c>
      <c r="AG48" s="486"/>
      <c r="AH48" s="430"/>
    </row>
    <row r="49" spans="1:34" s="3" customFormat="1" ht="14.5" x14ac:dyDescent="0.25">
      <c r="A49" s="87">
        <v>42736</v>
      </c>
      <c r="B49" s="304">
        <v>2022</v>
      </c>
      <c r="C49" s="305"/>
      <c r="D49" s="306">
        <v>1712</v>
      </c>
      <c r="E49" s="307">
        <v>16152.24</v>
      </c>
      <c r="F49" s="305"/>
      <c r="G49" s="308">
        <v>304</v>
      </c>
      <c r="H49" s="307">
        <v>13001.17</v>
      </c>
      <c r="I49" s="308">
        <v>373</v>
      </c>
      <c r="J49" s="307">
        <v>131877.48000000001</v>
      </c>
      <c r="K49" s="308">
        <v>49</v>
      </c>
      <c r="L49" s="307">
        <v>106576.34</v>
      </c>
      <c r="M49" s="309">
        <f t="shared" si="9"/>
        <v>726</v>
      </c>
      <c r="N49" s="309">
        <f t="shared" si="10"/>
        <v>251454.99000000002</v>
      </c>
      <c r="O49" s="305"/>
      <c r="P49" s="168"/>
      <c r="Q49" s="168"/>
      <c r="R49" s="305"/>
      <c r="S49" s="308">
        <v>3</v>
      </c>
      <c r="T49" s="307">
        <v>19826.060000000001</v>
      </c>
      <c r="U49" s="305"/>
      <c r="V49" s="310">
        <v>7</v>
      </c>
      <c r="W49" s="310">
        <v>13082.14</v>
      </c>
      <c r="X49" s="305"/>
      <c r="Y49" s="311">
        <f t="shared" si="11"/>
        <v>2448</v>
      </c>
      <c r="Z49" s="311">
        <f t="shared" si="12"/>
        <v>300515.43000000005</v>
      </c>
      <c r="AA49" s="5"/>
      <c r="AB49" s="322">
        <v>2448</v>
      </c>
      <c r="AC49" s="322">
        <v>300515.43000000005</v>
      </c>
      <c r="AE49" s="312">
        <f t="shared" si="13"/>
        <v>0</v>
      </c>
      <c r="AF49" s="313">
        <f t="shared" si="14"/>
        <v>0</v>
      </c>
      <c r="AG49" s="487"/>
      <c r="AH49" s="97"/>
    </row>
    <row r="50" spans="1:34" s="3" customFormat="1" ht="14.5" x14ac:dyDescent="0.25">
      <c r="A50" s="87">
        <v>42736</v>
      </c>
      <c r="B50" s="304">
        <v>2023</v>
      </c>
      <c r="C50" s="305"/>
      <c r="D50" s="306">
        <v>0</v>
      </c>
      <c r="E50" s="307">
        <v>0</v>
      </c>
      <c r="F50" s="305"/>
      <c r="G50" s="308">
        <v>14</v>
      </c>
      <c r="H50" s="307">
        <v>634.67999999999995</v>
      </c>
      <c r="I50" s="308">
        <v>62</v>
      </c>
      <c r="J50" s="307">
        <v>25415.05</v>
      </c>
      <c r="K50" s="308">
        <v>10</v>
      </c>
      <c r="L50" s="307">
        <v>16275.46</v>
      </c>
      <c r="M50" s="309">
        <f t="shared" si="9"/>
        <v>86</v>
      </c>
      <c r="N50" s="309">
        <f t="shared" si="10"/>
        <v>42325.19</v>
      </c>
      <c r="O50" s="305"/>
      <c r="P50" s="168"/>
      <c r="Q50" s="168"/>
      <c r="R50" s="305"/>
      <c r="S50" s="308">
        <v>1</v>
      </c>
      <c r="T50" s="307">
        <v>25612.2</v>
      </c>
      <c r="U50" s="305"/>
      <c r="V50" s="310">
        <v>66</v>
      </c>
      <c r="W50" s="310">
        <v>82862.61</v>
      </c>
      <c r="X50" s="305"/>
      <c r="Y50" s="311">
        <f t="shared" si="11"/>
        <v>153</v>
      </c>
      <c r="Z50" s="311">
        <f t="shared" si="12"/>
        <v>150800</v>
      </c>
      <c r="AA50" s="5"/>
      <c r="AB50" s="286">
        <v>153</v>
      </c>
      <c r="AC50" s="286">
        <v>150800</v>
      </c>
      <c r="AE50" s="327">
        <f t="shared" ref="AE50:AE51" si="15">Y50-AB50</f>
        <v>0</v>
      </c>
      <c r="AF50" s="328">
        <f t="shared" ref="AF50:AF51" si="16">Z50-AC50</f>
        <v>0</v>
      </c>
      <c r="AG50" s="487"/>
      <c r="AH50" s="97"/>
    </row>
    <row r="51" spans="1:34" s="3" customFormat="1" ht="14.5" x14ac:dyDescent="0.25">
      <c r="A51" s="87">
        <v>42736</v>
      </c>
      <c r="B51" s="304">
        <v>2024</v>
      </c>
      <c r="C51" s="305"/>
      <c r="D51" s="306">
        <v>0</v>
      </c>
      <c r="E51" s="307">
        <v>0</v>
      </c>
      <c r="F51" s="305"/>
      <c r="G51" s="308">
        <v>0</v>
      </c>
      <c r="H51" s="307">
        <v>0</v>
      </c>
      <c r="I51" s="308">
        <v>0</v>
      </c>
      <c r="J51" s="307">
        <v>0</v>
      </c>
      <c r="K51" s="308">
        <v>1</v>
      </c>
      <c r="L51" s="307">
        <v>1968</v>
      </c>
      <c r="M51" s="309">
        <f t="shared" si="9"/>
        <v>1</v>
      </c>
      <c r="N51" s="309">
        <f t="shared" si="10"/>
        <v>1968</v>
      </c>
      <c r="O51" s="305"/>
      <c r="P51" s="168"/>
      <c r="Q51" s="168"/>
      <c r="R51" s="305"/>
      <c r="S51" s="308">
        <v>0</v>
      </c>
      <c r="T51" s="307">
        <v>0</v>
      </c>
      <c r="U51" s="305"/>
      <c r="V51" s="310">
        <v>3</v>
      </c>
      <c r="W51" s="310">
        <v>10912.83</v>
      </c>
      <c r="X51" s="305"/>
      <c r="Y51" s="311">
        <f t="shared" si="11"/>
        <v>4</v>
      </c>
      <c r="Z51" s="311">
        <f t="shared" si="12"/>
        <v>12880.83</v>
      </c>
      <c r="AA51" s="5"/>
      <c r="AB51" s="286">
        <v>4</v>
      </c>
      <c r="AC51" s="286">
        <v>12880.83</v>
      </c>
      <c r="AE51" s="312">
        <f t="shared" si="15"/>
        <v>0</v>
      </c>
      <c r="AF51" s="313">
        <f t="shared" si="16"/>
        <v>0</v>
      </c>
      <c r="AG51" s="97"/>
      <c r="AH51" s="97"/>
    </row>
    <row r="52" spans="1:34" s="3" customFormat="1" ht="14.5" x14ac:dyDescent="0.25">
      <c r="A52" s="87">
        <v>42736</v>
      </c>
      <c r="B52" s="304">
        <v>2025</v>
      </c>
      <c r="C52" s="305"/>
      <c r="D52" s="306">
        <v>0</v>
      </c>
      <c r="E52" s="307">
        <v>0</v>
      </c>
      <c r="F52" s="305"/>
      <c r="G52" s="308">
        <v>0</v>
      </c>
      <c r="H52" s="307">
        <v>0</v>
      </c>
      <c r="I52" s="308">
        <v>0</v>
      </c>
      <c r="J52" s="307">
        <v>0</v>
      </c>
      <c r="K52" s="308">
        <v>0</v>
      </c>
      <c r="L52" s="307">
        <v>0</v>
      </c>
      <c r="M52" s="309">
        <f t="shared" si="9"/>
        <v>0</v>
      </c>
      <c r="N52" s="309">
        <f t="shared" si="10"/>
        <v>0</v>
      </c>
      <c r="O52" s="305"/>
      <c r="P52" s="168"/>
      <c r="Q52" s="168"/>
      <c r="R52" s="305"/>
      <c r="S52" s="308">
        <v>1</v>
      </c>
      <c r="T52" s="307">
        <v>2259.9</v>
      </c>
      <c r="U52" s="305"/>
      <c r="V52" s="310">
        <v>0</v>
      </c>
      <c r="W52" s="310">
        <v>0</v>
      </c>
      <c r="X52" s="305"/>
      <c r="Y52" s="311">
        <f t="shared" si="11"/>
        <v>1</v>
      </c>
      <c r="Z52" s="311">
        <f t="shared" si="12"/>
        <v>2259.9</v>
      </c>
      <c r="AA52" s="5"/>
      <c r="AB52" s="286">
        <v>1</v>
      </c>
      <c r="AC52" s="286">
        <v>2259.9</v>
      </c>
      <c r="AE52" s="312">
        <f t="shared" si="13"/>
        <v>0</v>
      </c>
      <c r="AF52" s="313">
        <f t="shared" si="14"/>
        <v>0</v>
      </c>
      <c r="AG52" s="97"/>
      <c r="AH52" s="97"/>
    </row>
    <row r="53" spans="1:34" s="107" customFormat="1" ht="5.4" customHeight="1" x14ac:dyDescent="0.25">
      <c r="A53" s="106"/>
      <c r="B53" s="6"/>
      <c r="C53" s="44"/>
      <c r="D53" s="44"/>
      <c r="E53" s="44"/>
      <c r="F53" s="44"/>
      <c r="G53" s="44"/>
      <c r="H53" s="44"/>
      <c r="I53" s="44"/>
      <c r="J53" s="44"/>
      <c r="K53" s="44"/>
      <c r="L53" s="44"/>
      <c r="M53" s="44"/>
      <c r="N53" s="44"/>
      <c r="O53" s="44"/>
      <c r="P53" s="44"/>
      <c r="Q53" s="44"/>
      <c r="R53" s="44"/>
      <c r="S53" s="44"/>
      <c r="T53" s="44"/>
      <c r="U53" s="44"/>
      <c r="V53" s="44"/>
      <c r="W53" s="44"/>
      <c r="X53" s="44"/>
      <c r="Y53" s="44"/>
      <c r="Z53" s="384"/>
      <c r="AA53" s="280"/>
      <c r="AB53" s="51"/>
      <c r="AC53" s="51"/>
      <c r="AE53" s="44"/>
      <c r="AF53" s="44"/>
    </row>
    <row r="54" spans="1:34" s="200" customFormat="1" ht="14.5" x14ac:dyDescent="0.25">
      <c r="A54" s="314"/>
      <c r="B54" s="329" t="s">
        <v>311</v>
      </c>
      <c r="C54" s="199"/>
      <c r="D54" s="330">
        <f>SUM(D42:D52)</f>
        <v>23276</v>
      </c>
      <c r="E54" s="330">
        <f>SUM(E42:E52)</f>
        <v>209285.02</v>
      </c>
      <c r="F54" s="199"/>
      <c r="G54" s="331">
        <f t="shared" ref="G54:N54" si="17">SUM(G42:G52)</f>
        <v>738</v>
      </c>
      <c r="H54" s="331">
        <f t="shared" si="17"/>
        <v>30281.85</v>
      </c>
      <c r="I54" s="331">
        <f t="shared" si="17"/>
        <v>789</v>
      </c>
      <c r="J54" s="331">
        <f t="shared" si="17"/>
        <v>278844.19</v>
      </c>
      <c r="K54" s="331">
        <f t="shared" si="17"/>
        <v>100</v>
      </c>
      <c r="L54" s="331">
        <f t="shared" si="17"/>
        <v>225858.02</v>
      </c>
      <c r="M54" s="330">
        <f t="shared" si="17"/>
        <v>1627</v>
      </c>
      <c r="N54" s="330">
        <f t="shared" si="17"/>
        <v>534984.06000000006</v>
      </c>
      <c r="O54" s="199"/>
      <c r="P54" s="168"/>
      <c r="Q54" s="168"/>
      <c r="R54" s="199"/>
      <c r="S54" s="330">
        <f>SUM(S42:S52)</f>
        <v>13</v>
      </c>
      <c r="T54" s="330">
        <f>SUM(T42:T52)</f>
        <v>102527.87</v>
      </c>
      <c r="U54" s="199"/>
      <c r="V54" s="330">
        <f>SUM(V42:V52)</f>
        <v>90</v>
      </c>
      <c r="W54" s="330">
        <f>SUM(W42:W52)</f>
        <v>138398.56</v>
      </c>
      <c r="X54" s="199"/>
      <c r="Y54" s="330">
        <f>SUM(Y42:Y52)</f>
        <v>25006</v>
      </c>
      <c r="Z54" s="330">
        <f>SUM(Z42:Z52)</f>
        <v>985195.51</v>
      </c>
      <c r="AB54" s="378">
        <f>SUM(AB42:AB52)</f>
        <v>25006</v>
      </c>
      <c r="AC54" s="378">
        <f>SUM(AC42:AC52)</f>
        <v>985195.51</v>
      </c>
      <c r="AE54" s="376">
        <f>SUM(AE42:AE52)</f>
        <v>0</v>
      </c>
      <c r="AF54" s="376">
        <f>SUM(AF42:AF52)</f>
        <v>0</v>
      </c>
    </row>
    <row r="55" spans="1:34" s="107" customFormat="1" x14ac:dyDescent="0.25">
      <c r="A55" s="106"/>
      <c r="B55" s="6"/>
      <c r="C55" s="44"/>
      <c r="E55" s="44"/>
      <c r="F55" s="44"/>
      <c r="G55" s="44"/>
      <c r="H55" s="426"/>
      <c r="I55" s="426"/>
      <c r="J55" s="476"/>
      <c r="K55" s="421"/>
      <c r="L55" s="384"/>
      <c r="M55" s="44"/>
      <c r="N55" s="384"/>
      <c r="O55" s="44"/>
      <c r="P55" s="384"/>
      <c r="Q55" s="44"/>
      <c r="R55" s="44"/>
      <c r="S55" s="384"/>
      <c r="T55" s="44"/>
      <c r="U55" s="44"/>
      <c r="V55" s="44"/>
      <c r="W55" s="44"/>
      <c r="X55" s="44"/>
      <c r="Y55" s="44"/>
      <c r="Z55" s="44"/>
      <c r="AB55" s="259"/>
      <c r="AC55" s="259"/>
      <c r="AE55" s="44"/>
      <c r="AF55" s="44"/>
    </row>
    <row r="56" spans="1:34" s="3" customFormat="1" ht="28.75" customHeight="1" x14ac:dyDescent="0.35">
      <c r="A56" s="87"/>
      <c r="B56" s="333" t="s">
        <v>323</v>
      </c>
      <c r="C56" s="44"/>
      <c r="D56" s="44"/>
      <c r="E56" s="420"/>
      <c r="F56" s="421"/>
      <c r="G56" s="419"/>
      <c r="H56" s="477"/>
      <c r="I56" s="419"/>
      <c r="J56" s="419"/>
      <c r="K56" s="429"/>
      <c r="L56" s="429"/>
      <c r="M56" s="44"/>
      <c r="N56" s="44"/>
      <c r="O56" s="44"/>
      <c r="P56" s="384"/>
      <c r="Q56" s="384"/>
      <c r="R56" s="44"/>
      <c r="S56" s="384"/>
      <c r="T56" s="384"/>
      <c r="U56" s="44"/>
      <c r="V56" s="522" t="s">
        <v>370</v>
      </c>
      <c r="W56" s="523"/>
      <c r="X56" s="44"/>
      <c r="Y56" s="384"/>
      <c r="Z56" s="44"/>
      <c r="AA56" s="107"/>
      <c r="AB56" s="478"/>
      <c r="AC56" s="478"/>
      <c r="AD56" s="107"/>
      <c r="AE56" s="44"/>
      <c r="AF56" s="44"/>
    </row>
    <row r="57" spans="1:34" s="3" customFormat="1" ht="14.5" x14ac:dyDescent="0.25">
      <c r="A57" s="87">
        <v>42736</v>
      </c>
      <c r="B57" s="324">
        <v>2019</v>
      </c>
      <c r="C57" s="305"/>
      <c r="D57" s="306">
        <v>2</v>
      </c>
      <c r="E57" s="307">
        <v>15.11</v>
      </c>
      <c r="F57" s="305"/>
      <c r="G57" s="308">
        <v>0</v>
      </c>
      <c r="H57" s="307">
        <v>0</v>
      </c>
      <c r="I57" s="308">
        <v>0</v>
      </c>
      <c r="J57" s="307">
        <v>0</v>
      </c>
      <c r="K57" s="308">
        <v>0</v>
      </c>
      <c r="L57" s="307">
        <v>0</v>
      </c>
      <c r="M57" s="309">
        <f t="shared" ref="M57:N63" si="18">SUM(G57+I57+K57)</f>
        <v>0</v>
      </c>
      <c r="N57" s="309">
        <f t="shared" si="18"/>
        <v>0</v>
      </c>
      <c r="O57" s="305"/>
      <c r="P57" s="308">
        <v>0</v>
      </c>
      <c r="Q57" s="307">
        <v>0</v>
      </c>
      <c r="R57" s="305"/>
      <c r="S57" s="308">
        <v>0</v>
      </c>
      <c r="T57" s="307">
        <v>0</v>
      </c>
      <c r="U57" s="305"/>
      <c r="V57" s="309">
        <v>0</v>
      </c>
      <c r="W57" s="309">
        <v>0</v>
      </c>
      <c r="X57" s="305"/>
      <c r="Y57" s="311">
        <f t="shared" ref="Y57:Z63" si="19">SUM(D57+M57+S57+V57)</f>
        <v>2</v>
      </c>
      <c r="Z57" s="311">
        <f t="shared" si="19"/>
        <v>15.11</v>
      </c>
      <c r="AA57" s="5"/>
      <c r="AB57" s="286">
        <v>2</v>
      </c>
      <c r="AC57" s="286">
        <v>15.11</v>
      </c>
      <c r="AE57" s="327">
        <f t="shared" ref="AE57:AF63" si="20">Y57-AB57</f>
        <v>0</v>
      </c>
      <c r="AF57" s="328">
        <f t="shared" si="20"/>
        <v>0</v>
      </c>
    </row>
    <row r="58" spans="1:34" s="3" customFormat="1" ht="14.5" x14ac:dyDescent="0.25">
      <c r="A58" s="87">
        <v>42736</v>
      </c>
      <c r="B58" s="324">
        <v>2020</v>
      </c>
      <c r="C58" s="305"/>
      <c r="D58" s="306">
        <v>24</v>
      </c>
      <c r="E58" s="307">
        <v>183.23</v>
      </c>
      <c r="F58" s="305"/>
      <c r="G58" s="308">
        <v>0</v>
      </c>
      <c r="H58" s="307">
        <v>0</v>
      </c>
      <c r="I58" s="308">
        <v>0</v>
      </c>
      <c r="J58" s="307">
        <v>0</v>
      </c>
      <c r="K58" s="308">
        <v>0</v>
      </c>
      <c r="L58" s="307">
        <v>0</v>
      </c>
      <c r="M58" s="309">
        <f t="shared" si="18"/>
        <v>0</v>
      </c>
      <c r="N58" s="309">
        <f t="shared" si="18"/>
        <v>0</v>
      </c>
      <c r="O58" s="305"/>
      <c r="P58" s="308">
        <v>0</v>
      </c>
      <c r="Q58" s="307">
        <v>0</v>
      </c>
      <c r="R58" s="305"/>
      <c r="S58" s="308">
        <v>0</v>
      </c>
      <c r="T58" s="307">
        <v>0</v>
      </c>
      <c r="U58" s="305"/>
      <c r="V58" s="309">
        <v>0</v>
      </c>
      <c r="W58" s="309">
        <v>0</v>
      </c>
      <c r="X58" s="305"/>
      <c r="Y58" s="311">
        <f t="shared" si="19"/>
        <v>24</v>
      </c>
      <c r="Z58" s="311">
        <f t="shared" si="19"/>
        <v>183.23</v>
      </c>
      <c r="AA58" s="5"/>
      <c r="AB58" s="322">
        <v>24</v>
      </c>
      <c r="AC58" s="322">
        <v>183.23</v>
      </c>
      <c r="AE58" s="312">
        <f t="shared" si="20"/>
        <v>0</v>
      </c>
      <c r="AF58" s="313">
        <f t="shared" si="20"/>
        <v>0</v>
      </c>
    </row>
    <row r="59" spans="1:34" s="3" customFormat="1" ht="14.5" x14ac:dyDescent="0.25">
      <c r="A59" s="87">
        <v>42736</v>
      </c>
      <c r="B59" s="304">
        <v>2021</v>
      </c>
      <c r="C59" s="305"/>
      <c r="D59" s="306">
        <v>782</v>
      </c>
      <c r="E59" s="307">
        <v>7258.55</v>
      </c>
      <c r="F59" s="305"/>
      <c r="G59" s="308">
        <v>4</v>
      </c>
      <c r="H59" s="307">
        <v>167.07</v>
      </c>
      <c r="I59" s="308">
        <v>3</v>
      </c>
      <c r="J59" s="307">
        <v>440.95</v>
      </c>
      <c r="K59" s="308">
        <v>0</v>
      </c>
      <c r="L59" s="307">
        <v>0</v>
      </c>
      <c r="M59" s="309">
        <f t="shared" si="18"/>
        <v>7</v>
      </c>
      <c r="N59" s="309">
        <f t="shared" si="18"/>
        <v>608.02</v>
      </c>
      <c r="O59" s="305"/>
      <c r="P59" s="308">
        <v>0</v>
      </c>
      <c r="Q59" s="307">
        <v>0</v>
      </c>
      <c r="R59" s="305"/>
      <c r="S59" s="308">
        <v>0</v>
      </c>
      <c r="T59" s="307">
        <v>0</v>
      </c>
      <c r="U59" s="305"/>
      <c r="V59" s="309">
        <v>0</v>
      </c>
      <c r="W59" s="309">
        <v>0</v>
      </c>
      <c r="X59" s="305"/>
      <c r="Y59" s="311">
        <f t="shared" si="19"/>
        <v>789</v>
      </c>
      <c r="Z59" s="311">
        <f t="shared" si="19"/>
        <v>7866.57</v>
      </c>
      <c r="AA59" s="5"/>
      <c r="AB59" s="322">
        <v>789</v>
      </c>
      <c r="AC59" s="322">
        <v>7866.57</v>
      </c>
      <c r="AE59" s="312">
        <f t="shared" si="20"/>
        <v>0</v>
      </c>
      <c r="AF59" s="313">
        <f t="shared" si="20"/>
        <v>0</v>
      </c>
      <c r="AG59" s="97"/>
    </row>
    <row r="60" spans="1:34" s="3" customFormat="1" ht="14.5" x14ac:dyDescent="0.25">
      <c r="A60" s="87">
        <v>42736</v>
      </c>
      <c r="B60" s="304">
        <v>2022</v>
      </c>
      <c r="C60" s="305"/>
      <c r="D60" s="306">
        <v>16233</v>
      </c>
      <c r="E60" s="307">
        <v>145468.94399999999</v>
      </c>
      <c r="F60" s="305"/>
      <c r="G60" s="308">
        <v>94</v>
      </c>
      <c r="H60" s="307">
        <v>3070.11</v>
      </c>
      <c r="I60" s="308">
        <v>47</v>
      </c>
      <c r="J60" s="307">
        <v>14178.68</v>
      </c>
      <c r="K60" s="308">
        <v>7</v>
      </c>
      <c r="L60" s="307">
        <v>9775.33</v>
      </c>
      <c r="M60" s="309">
        <f t="shared" si="18"/>
        <v>148</v>
      </c>
      <c r="N60" s="309">
        <f t="shared" si="18"/>
        <v>27024.120000000003</v>
      </c>
      <c r="O60" s="305"/>
      <c r="P60" s="308">
        <v>0</v>
      </c>
      <c r="Q60" s="307">
        <v>0</v>
      </c>
      <c r="R60" s="305"/>
      <c r="S60" s="308">
        <v>0</v>
      </c>
      <c r="T60" s="307">
        <v>0</v>
      </c>
      <c r="U60" s="305"/>
      <c r="V60" s="309">
        <v>0</v>
      </c>
      <c r="W60" s="309">
        <v>0</v>
      </c>
      <c r="X60" s="305"/>
      <c r="Y60" s="311">
        <f t="shared" si="19"/>
        <v>16381</v>
      </c>
      <c r="Z60" s="311">
        <f t="shared" si="19"/>
        <v>172493.06399999998</v>
      </c>
      <c r="AA60" s="5"/>
      <c r="AB60" s="322">
        <v>16377</v>
      </c>
      <c r="AC60" s="322">
        <v>172648.23</v>
      </c>
      <c r="AE60" s="312">
        <f t="shared" si="20"/>
        <v>4</v>
      </c>
      <c r="AF60" s="313">
        <f t="shared" si="20"/>
        <v>-155.16600000002654</v>
      </c>
    </row>
    <row r="61" spans="1:34" s="3" customFormat="1" ht="14.5" x14ac:dyDescent="0.25">
      <c r="A61" s="87">
        <v>42736</v>
      </c>
      <c r="B61" s="304">
        <v>2023</v>
      </c>
      <c r="C61" s="305"/>
      <c r="D61" s="306">
        <v>22352</v>
      </c>
      <c r="E61" s="307">
        <v>197651.72500000001</v>
      </c>
      <c r="F61" s="305"/>
      <c r="G61" s="308">
        <v>265</v>
      </c>
      <c r="H61" s="307">
        <v>8908.41</v>
      </c>
      <c r="I61" s="308">
        <v>139</v>
      </c>
      <c r="J61" s="307">
        <v>47903.45</v>
      </c>
      <c r="K61" s="308">
        <v>19</v>
      </c>
      <c r="L61" s="307">
        <v>33540.68</v>
      </c>
      <c r="M61" s="309">
        <f t="shared" si="18"/>
        <v>423</v>
      </c>
      <c r="N61" s="309">
        <f t="shared" si="18"/>
        <v>90352.540000000008</v>
      </c>
      <c r="O61" s="305"/>
      <c r="P61" s="308">
        <v>0</v>
      </c>
      <c r="Q61" s="307">
        <v>0</v>
      </c>
      <c r="R61" s="305"/>
      <c r="S61" s="308">
        <v>0</v>
      </c>
      <c r="T61" s="307">
        <v>0</v>
      </c>
      <c r="U61" s="305"/>
      <c r="V61" s="309">
        <v>16</v>
      </c>
      <c r="W61" s="309">
        <v>15981.4</v>
      </c>
      <c r="X61" s="305"/>
      <c r="Y61" s="311">
        <f t="shared" si="19"/>
        <v>22791</v>
      </c>
      <c r="Z61" s="311">
        <f t="shared" si="19"/>
        <v>303985.66500000004</v>
      </c>
      <c r="AA61" s="5"/>
      <c r="AB61" s="286">
        <v>22784</v>
      </c>
      <c r="AC61" s="463">
        <v>303925.44000000006</v>
      </c>
      <c r="AE61" s="312">
        <f t="shared" ref="AE61:AE62" si="21">Y61-AB61</f>
        <v>7</v>
      </c>
      <c r="AF61" s="328">
        <f t="shared" ref="AF61:AF62" si="22">Z61-AC61</f>
        <v>60.224999999976717</v>
      </c>
    </row>
    <row r="62" spans="1:34" s="3" customFormat="1" ht="14.5" x14ac:dyDescent="0.25">
      <c r="A62" s="87">
        <v>42736</v>
      </c>
      <c r="B62" s="304">
        <v>2024</v>
      </c>
      <c r="C62" s="305"/>
      <c r="D62" s="306">
        <v>17849</v>
      </c>
      <c r="E62" s="307">
        <v>154108.94</v>
      </c>
      <c r="F62" s="305"/>
      <c r="G62" s="308">
        <v>195</v>
      </c>
      <c r="H62" s="307">
        <v>7237.1450000000004</v>
      </c>
      <c r="I62" s="308">
        <v>148</v>
      </c>
      <c r="J62" s="307">
        <v>43479.24</v>
      </c>
      <c r="K62" s="308">
        <v>22</v>
      </c>
      <c r="L62" s="307">
        <v>38306.94</v>
      </c>
      <c r="M62" s="309">
        <f t="shared" si="18"/>
        <v>365</v>
      </c>
      <c r="N62" s="309">
        <f t="shared" si="18"/>
        <v>89023.324999999997</v>
      </c>
      <c r="O62" s="305"/>
      <c r="P62" s="308">
        <v>0</v>
      </c>
      <c r="Q62" s="307">
        <v>0</v>
      </c>
      <c r="R62" s="305"/>
      <c r="S62" s="308">
        <v>0</v>
      </c>
      <c r="T62" s="307">
        <v>0</v>
      </c>
      <c r="U62" s="305"/>
      <c r="V62" s="309">
        <v>9</v>
      </c>
      <c r="W62" s="309">
        <v>24048.35</v>
      </c>
      <c r="X62" s="305"/>
      <c r="Y62" s="311">
        <f t="shared" si="19"/>
        <v>18223</v>
      </c>
      <c r="Z62" s="311">
        <f t="shared" si="19"/>
        <v>267180.61499999999</v>
      </c>
      <c r="AA62" s="5"/>
      <c r="AB62" s="286">
        <v>18124</v>
      </c>
      <c r="AC62" s="463">
        <v>266084.58</v>
      </c>
      <c r="AE62" s="312">
        <f t="shared" si="21"/>
        <v>99</v>
      </c>
      <c r="AF62" s="313">
        <f t="shared" si="22"/>
        <v>1096.0349999999744</v>
      </c>
    </row>
    <row r="63" spans="1:34" s="3" customFormat="1" ht="14.5" x14ac:dyDescent="0.25">
      <c r="A63" s="87">
        <v>42736</v>
      </c>
      <c r="B63" s="304">
        <v>2025</v>
      </c>
      <c r="C63" s="305"/>
      <c r="D63" s="306">
        <v>7508</v>
      </c>
      <c r="E63" s="307">
        <v>69272.22</v>
      </c>
      <c r="F63" s="305"/>
      <c r="G63" s="308">
        <v>61</v>
      </c>
      <c r="H63" s="307">
        <v>2639.355</v>
      </c>
      <c r="I63" s="308">
        <v>35</v>
      </c>
      <c r="J63" s="307">
        <v>11124.645</v>
      </c>
      <c r="K63" s="308">
        <v>4</v>
      </c>
      <c r="L63" s="307">
        <v>8912.64</v>
      </c>
      <c r="M63" s="309">
        <f t="shared" si="18"/>
        <v>100</v>
      </c>
      <c r="N63" s="309">
        <f t="shared" si="18"/>
        <v>22676.639999999999</v>
      </c>
      <c r="O63" s="305"/>
      <c r="P63" s="308">
        <v>0</v>
      </c>
      <c r="Q63" s="307">
        <v>0</v>
      </c>
      <c r="R63" s="305"/>
      <c r="S63" s="308">
        <v>0</v>
      </c>
      <c r="T63" s="307">
        <v>0</v>
      </c>
      <c r="U63" s="305"/>
      <c r="V63" s="309">
        <v>3</v>
      </c>
      <c r="W63" s="309">
        <v>1996.36</v>
      </c>
      <c r="X63" s="305"/>
      <c r="Y63" s="311">
        <f t="shared" si="19"/>
        <v>7611</v>
      </c>
      <c r="Z63" s="311">
        <f t="shared" si="19"/>
        <v>93945.22</v>
      </c>
      <c r="AA63" s="5"/>
      <c r="AB63" s="286">
        <v>6370</v>
      </c>
      <c r="AC63" s="463">
        <v>75438.849999999991</v>
      </c>
      <c r="AE63" s="312">
        <f t="shared" si="20"/>
        <v>1241</v>
      </c>
      <c r="AF63" s="313">
        <f t="shared" si="20"/>
        <v>18506.37000000001</v>
      </c>
    </row>
    <row r="64" spans="1:34" s="107" customFormat="1" ht="5.4" customHeight="1" x14ac:dyDescent="0.25">
      <c r="A64" s="106"/>
      <c r="B64" s="6"/>
      <c r="C64" s="44"/>
      <c r="D64" s="44"/>
      <c r="E64" s="44"/>
      <c r="F64" s="44"/>
      <c r="G64" s="44"/>
      <c r="H64" s="44"/>
      <c r="I64" s="44"/>
      <c r="J64" s="44"/>
      <c r="K64" s="44"/>
      <c r="L64" s="44"/>
      <c r="M64" s="44"/>
      <c r="N64" s="44"/>
      <c r="O64" s="44"/>
      <c r="P64" s="44"/>
      <c r="Q64" s="44"/>
      <c r="R64" s="44"/>
      <c r="S64" s="44"/>
      <c r="T64" s="44"/>
      <c r="U64" s="44"/>
      <c r="V64" s="44"/>
      <c r="W64" s="44"/>
      <c r="X64" s="44"/>
      <c r="Y64" s="44"/>
      <c r="Z64" s="44"/>
      <c r="AA64" s="280"/>
      <c r="AB64" s="51"/>
      <c r="AC64" s="51"/>
      <c r="AE64" s="44"/>
      <c r="AF64" s="44"/>
    </row>
    <row r="65" spans="1:44" s="200" customFormat="1" x14ac:dyDescent="0.25">
      <c r="A65" s="314"/>
      <c r="B65" s="329" t="s">
        <v>324</v>
      </c>
      <c r="C65" s="199"/>
      <c r="D65" s="330">
        <f>SUM(D57:D63)</f>
        <v>64750</v>
      </c>
      <c r="E65" s="330">
        <f>SUM(E57:E63)</f>
        <v>573958.71900000004</v>
      </c>
      <c r="F65" s="199"/>
      <c r="G65" s="331">
        <f t="shared" ref="G65:N65" si="23">SUM(G57:G63)</f>
        <v>619</v>
      </c>
      <c r="H65" s="331">
        <f t="shared" si="23"/>
        <v>22022.09</v>
      </c>
      <c r="I65" s="331">
        <f t="shared" si="23"/>
        <v>372</v>
      </c>
      <c r="J65" s="331">
        <f t="shared" si="23"/>
        <v>117126.96500000001</v>
      </c>
      <c r="K65" s="331">
        <f t="shared" si="23"/>
        <v>52</v>
      </c>
      <c r="L65" s="331">
        <f t="shared" si="23"/>
        <v>90535.590000000011</v>
      </c>
      <c r="M65" s="330">
        <f t="shared" si="23"/>
        <v>1043</v>
      </c>
      <c r="N65" s="330">
        <f t="shared" si="23"/>
        <v>229684.64500000002</v>
      </c>
      <c r="O65" s="199"/>
      <c r="P65" s="330">
        <f>SUM(P57:P63)</f>
        <v>0</v>
      </c>
      <c r="Q65" s="330">
        <f>SUM(Q57:Q63)</f>
        <v>0</v>
      </c>
      <c r="R65" s="199"/>
      <c r="S65" s="330">
        <f>SUM(S57:S63)</f>
        <v>0</v>
      </c>
      <c r="T65" s="330">
        <f>SUM(T57:T63)</f>
        <v>0</v>
      </c>
      <c r="U65" s="199"/>
      <c r="V65" s="330">
        <f>SUM(V57:V63)</f>
        <v>28</v>
      </c>
      <c r="W65" s="330">
        <f>SUM(W57:W63)</f>
        <v>42026.11</v>
      </c>
      <c r="X65" s="199"/>
      <c r="Y65" s="330">
        <f>SUM(Y57:Y63)</f>
        <v>65821</v>
      </c>
      <c r="Z65" s="330">
        <f>SUM(Z57:Z63)</f>
        <v>845669.47399999993</v>
      </c>
      <c r="AB65" s="378">
        <f>SUM(AB57:AB63)</f>
        <v>64470</v>
      </c>
      <c r="AC65" s="378">
        <f>SUM(AC57:AC63)</f>
        <v>826162.01000000013</v>
      </c>
      <c r="AE65" s="376">
        <f>SUM(AE57:AE63)</f>
        <v>1351</v>
      </c>
      <c r="AF65" s="376">
        <f>SUM(AF57:AF63)</f>
        <v>19507.463999999934</v>
      </c>
    </row>
    <row r="66" spans="1:44" s="48" customFormat="1" x14ac:dyDescent="0.25">
      <c r="A66" s="316"/>
      <c r="B66" s="396"/>
      <c r="C66" s="199"/>
      <c r="D66" s="334"/>
      <c r="E66" s="334"/>
      <c r="F66" s="199"/>
      <c r="G66" s="334"/>
      <c r="H66" s="334"/>
      <c r="I66" s="334"/>
      <c r="J66" s="334"/>
      <c r="K66" s="334"/>
      <c r="L66" s="334"/>
      <c r="M66" s="334"/>
      <c r="N66" s="334"/>
      <c r="O66" s="199"/>
      <c r="P66" s="334"/>
      <c r="Q66" s="334"/>
      <c r="R66" s="199"/>
      <c r="S66" s="334"/>
      <c r="T66" s="334"/>
      <c r="U66" s="199"/>
      <c r="V66" s="334"/>
      <c r="W66" s="334"/>
      <c r="X66" s="199"/>
      <c r="Y66" s="334"/>
      <c r="Z66" s="334"/>
      <c r="AB66" s="397"/>
      <c r="AC66" s="397"/>
      <c r="AE66" s="398"/>
      <c r="AF66" s="398"/>
    </row>
    <row r="67" spans="1:44" s="3" customFormat="1" ht="28.75" customHeight="1" x14ac:dyDescent="0.35">
      <c r="A67" s="87"/>
      <c r="B67" s="333" t="s">
        <v>391</v>
      </c>
      <c r="C67" s="44"/>
      <c r="D67" s="44"/>
      <c r="E67" s="420"/>
      <c r="F67" s="421"/>
      <c r="G67" s="419"/>
      <c r="H67" s="477"/>
      <c r="I67" s="419"/>
      <c r="J67" s="419"/>
      <c r="K67" s="429"/>
      <c r="L67" s="429"/>
      <c r="M67" s="44"/>
      <c r="N67" s="44"/>
      <c r="O67" s="44"/>
      <c r="P67" s="384"/>
      <c r="Q67" s="384"/>
      <c r="R67" s="44"/>
      <c r="S67" s="384"/>
      <c r="T67" s="384"/>
      <c r="U67" s="44"/>
      <c r="V67" s="512"/>
      <c r="W67" s="512"/>
      <c r="X67" s="44"/>
      <c r="Y67" s="384"/>
      <c r="Z67" s="44"/>
      <c r="AA67" s="107"/>
      <c r="AB67" s="478"/>
      <c r="AC67" s="478"/>
      <c r="AD67" s="107"/>
      <c r="AE67" s="44"/>
      <c r="AF67" s="44"/>
    </row>
    <row r="68" spans="1:44" s="3" customFormat="1" ht="14.5" x14ac:dyDescent="0.25">
      <c r="A68" s="87">
        <v>42736</v>
      </c>
      <c r="B68" s="304">
        <v>2023</v>
      </c>
      <c r="C68" s="305"/>
      <c r="D68" s="168"/>
      <c r="E68" s="168"/>
      <c r="F68" s="305"/>
      <c r="G68" s="308">
        <v>0</v>
      </c>
      <c r="H68" s="307">
        <v>0</v>
      </c>
      <c r="I68" s="308">
        <v>0</v>
      </c>
      <c r="J68" s="307">
        <v>0</v>
      </c>
      <c r="K68" s="308">
        <v>0</v>
      </c>
      <c r="L68" s="307">
        <v>0</v>
      </c>
      <c r="M68" s="309">
        <f t="shared" ref="M68" si="24">SUM(G68+I68+K68)</f>
        <v>0</v>
      </c>
      <c r="N68" s="309">
        <f t="shared" ref="N68" si="25">SUM(H68+J68+L68)</f>
        <v>0</v>
      </c>
      <c r="O68" s="305"/>
      <c r="P68" s="168"/>
      <c r="Q68" s="168"/>
      <c r="R68" s="305"/>
      <c r="S68" s="308">
        <v>1</v>
      </c>
      <c r="T68" s="307">
        <v>2772.77</v>
      </c>
      <c r="U68" s="305"/>
      <c r="V68" s="168"/>
      <c r="W68" s="168"/>
      <c r="X68" s="305"/>
      <c r="Y68" s="311">
        <f t="shared" ref="Y68" si="26">SUM(D68+M68+S68+V68)</f>
        <v>1</v>
      </c>
      <c r="Z68" s="311">
        <f t="shared" ref="Z68" si="27">SUM(E68+N68+T68+W68)</f>
        <v>2772.77</v>
      </c>
      <c r="AA68" s="5"/>
      <c r="AB68" s="286">
        <v>1</v>
      </c>
      <c r="AC68" s="463">
        <v>2772.77</v>
      </c>
      <c r="AE68" s="312">
        <f t="shared" ref="AE68" si="28">Y68-AB68</f>
        <v>0</v>
      </c>
      <c r="AF68" s="313">
        <f t="shared" ref="AF68" si="29">Z68-AC68</f>
        <v>0</v>
      </c>
    </row>
    <row r="69" spans="1:44" s="107" customFormat="1" ht="5.4" customHeight="1" x14ac:dyDescent="0.25">
      <c r="A69" s="106"/>
      <c r="B69" s="6"/>
      <c r="C69" s="44"/>
      <c r="D69" s="44"/>
      <c r="E69" s="44"/>
      <c r="F69" s="44"/>
      <c r="G69" s="44"/>
      <c r="H69" s="44"/>
      <c r="I69" s="44"/>
      <c r="J69" s="44"/>
      <c r="K69" s="44"/>
      <c r="L69" s="44"/>
      <c r="M69" s="44"/>
      <c r="N69" s="44"/>
      <c r="O69" s="44"/>
      <c r="P69" s="44"/>
      <c r="Q69" s="44"/>
      <c r="R69" s="44"/>
      <c r="S69" s="44"/>
      <c r="T69" s="44"/>
      <c r="U69" s="44"/>
      <c r="V69" s="44"/>
      <c r="W69" s="44"/>
      <c r="X69" s="44"/>
      <c r="Y69" s="44"/>
      <c r="Z69" s="44"/>
      <c r="AA69" s="280"/>
      <c r="AB69" s="51"/>
      <c r="AC69" s="51"/>
      <c r="AE69" s="44"/>
      <c r="AF69" s="44"/>
    </row>
    <row r="70" spans="1:44" s="200" customFormat="1" ht="14.5" x14ac:dyDescent="0.25">
      <c r="A70" s="314"/>
      <c r="B70" s="329" t="s">
        <v>393</v>
      </c>
      <c r="C70" s="199"/>
      <c r="D70" s="330">
        <f>D68</f>
        <v>0</v>
      </c>
      <c r="E70" s="330">
        <f>E68</f>
        <v>0</v>
      </c>
      <c r="F70" s="199"/>
      <c r="G70" s="331">
        <f>G68</f>
        <v>0</v>
      </c>
      <c r="H70" s="331">
        <f t="shared" ref="H70:L70" si="30">H68</f>
        <v>0</v>
      </c>
      <c r="I70" s="331">
        <f t="shared" si="30"/>
        <v>0</v>
      </c>
      <c r="J70" s="331">
        <f t="shared" si="30"/>
        <v>0</v>
      </c>
      <c r="K70" s="331">
        <f t="shared" si="30"/>
        <v>0</v>
      </c>
      <c r="L70" s="331">
        <f t="shared" si="30"/>
        <v>0</v>
      </c>
      <c r="M70" s="330">
        <f>M68</f>
        <v>0</v>
      </c>
      <c r="N70" s="330">
        <f>N68</f>
        <v>0</v>
      </c>
      <c r="O70" s="199"/>
      <c r="P70" s="168"/>
      <c r="Q70" s="168"/>
      <c r="R70" s="199"/>
      <c r="S70" s="330">
        <f>S68</f>
        <v>1</v>
      </c>
      <c r="T70" s="330">
        <f>T68</f>
        <v>2772.77</v>
      </c>
      <c r="U70" s="199"/>
      <c r="V70" s="168"/>
      <c r="W70" s="168"/>
      <c r="X70" s="199"/>
      <c r="Y70" s="330">
        <f>Y68</f>
        <v>1</v>
      </c>
      <c r="Z70" s="330">
        <f>Z68</f>
        <v>2772.77</v>
      </c>
      <c r="AB70" s="378">
        <f>AB68</f>
        <v>1</v>
      </c>
      <c r="AC70" s="378">
        <f>AC68</f>
        <v>2772.77</v>
      </c>
      <c r="AE70" s="376">
        <f>AE68</f>
        <v>0</v>
      </c>
      <c r="AF70" s="376">
        <f>AF68</f>
        <v>0</v>
      </c>
    </row>
    <row r="71" spans="1:44" x14ac:dyDescent="0.3">
      <c r="D71" s="471"/>
      <c r="E71" s="445"/>
      <c r="F71" s="305"/>
      <c r="G71" s="472"/>
      <c r="H71" s="445"/>
      <c r="I71" s="472"/>
      <c r="J71" s="445"/>
      <c r="K71" s="472"/>
      <c r="L71" s="445"/>
      <c r="M71" s="473"/>
      <c r="N71" s="473"/>
      <c r="P71" s="125"/>
      <c r="S71" s="125"/>
      <c r="Y71" s="125"/>
      <c r="Z71" s="125"/>
      <c r="AB71" s="464"/>
    </row>
    <row r="72" spans="1:44" ht="33.65" customHeight="1" x14ac:dyDescent="0.3">
      <c r="B72" s="446" t="s">
        <v>392</v>
      </c>
      <c r="D72" s="125"/>
      <c r="E72" s="125"/>
      <c r="F72" s="125"/>
      <c r="G72" s="125"/>
      <c r="H72" s="125"/>
      <c r="I72" s="125"/>
      <c r="J72" s="125"/>
      <c r="K72" s="125"/>
      <c r="L72" s="125"/>
      <c r="M72" s="125"/>
      <c r="N72" s="125"/>
      <c r="P72" s="125"/>
      <c r="Q72" s="125"/>
      <c r="S72" s="125"/>
      <c r="T72" s="125"/>
      <c r="Y72" s="125"/>
      <c r="Z72" s="125"/>
      <c r="AB72" s="464"/>
      <c r="AC72" s="464"/>
    </row>
    <row r="73" spans="1:44" s="5" customFormat="1" ht="14" customHeight="1" x14ac:dyDescent="0.25">
      <c r="A73" s="86"/>
      <c r="B73" s="304" t="s">
        <v>318</v>
      </c>
      <c r="C73" s="320"/>
      <c r="D73" s="442">
        <f>SUM(D9:D23)</f>
        <v>29267</v>
      </c>
      <c r="E73" s="442">
        <f>SUM(E9:E23)</f>
        <v>229200.00000000003</v>
      </c>
      <c r="F73" s="443"/>
      <c r="G73" s="444">
        <f t="shared" ref="G73:N73" si="31">SUM(G9:G23)</f>
        <v>3006</v>
      </c>
      <c r="H73" s="444">
        <f t="shared" si="31"/>
        <v>94812.932000000001</v>
      </c>
      <c r="I73" s="444">
        <f t="shared" si="31"/>
        <v>1573</v>
      </c>
      <c r="J73" s="444">
        <f t="shared" si="31"/>
        <v>478254.723</v>
      </c>
      <c r="K73" s="444">
        <f t="shared" si="31"/>
        <v>158</v>
      </c>
      <c r="L73" s="444">
        <f t="shared" si="31"/>
        <v>346372.66399999999</v>
      </c>
      <c r="M73" s="442">
        <f t="shared" si="31"/>
        <v>4737</v>
      </c>
      <c r="N73" s="442">
        <f t="shared" si="31"/>
        <v>919440.3189999999</v>
      </c>
      <c r="O73" s="320"/>
      <c r="P73" s="484">
        <v>0</v>
      </c>
      <c r="Q73" s="484">
        <v>0</v>
      </c>
      <c r="R73" s="320"/>
      <c r="S73" s="442">
        <f>SUM(S9:S23)</f>
        <v>124</v>
      </c>
      <c r="T73" s="442">
        <f>SUM(T9:T23)</f>
        <v>309503.39500000002</v>
      </c>
      <c r="U73" s="320"/>
      <c r="V73" s="484">
        <v>0</v>
      </c>
      <c r="W73" s="484">
        <v>0</v>
      </c>
      <c r="X73" s="320"/>
      <c r="Y73" s="311">
        <f>SUM(D73+M73+P73+S73+V73)</f>
        <v>34128</v>
      </c>
      <c r="Z73" s="311">
        <f t="shared" ref="Z73:Z84" si="32">SUM(E73+N73+Q73+T73+W73)</f>
        <v>1458143.7139999999</v>
      </c>
      <c r="AB73" s="322">
        <v>34128</v>
      </c>
      <c r="AC73" s="322">
        <v>1458143.7139999999</v>
      </c>
      <c r="AE73" s="312">
        <f t="shared" ref="AE73:AE84" si="33">Y73-AB73</f>
        <v>0</v>
      </c>
      <c r="AF73" s="313">
        <f t="shared" ref="AF73:AF84" si="34">Z73-AC73</f>
        <v>0</v>
      </c>
    </row>
    <row r="74" spans="1:44" s="107" customFormat="1" ht="14.5" x14ac:dyDescent="0.25">
      <c r="A74" s="106">
        <v>42005</v>
      </c>
      <c r="B74" s="324">
        <v>2015</v>
      </c>
      <c r="C74" s="305"/>
      <c r="D74" s="442">
        <f t="shared" ref="D74:E77" si="35">SUM(D24+D42)</f>
        <v>12887</v>
      </c>
      <c r="E74" s="442">
        <f t="shared" si="35"/>
        <v>101923.3</v>
      </c>
      <c r="F74" s="443"/>
      <c r="G74" s="444">
        <f t="shared" ref="G74:L77" si="36">SUM(G24+G42)</f>
        <v>110</v>
      </c>
      <c r="H74" s="444">
        <f t="shared" si="36"/>
        <v>3689.21</v>
      </c>
      <c r="I74" s="444">
        <f t="shared" si="36"/>
        <v>86</v>
      </c>
      <c r="J74" s="444">
        <f t="shared" si="36"/>
        <v>27254.1</v>
      </c>
      <c r="K74" s="444">
        <f t="shared" si="36"/>
        <v>7</v>
      </c>
      <c r="L74" s="444">
        <f t="shared" si="36"/>
        <v>21629.63</v>
      </c>
      <c r="M74" s="442">
        <f t="shared" ref="M74:M84" si="37">SUM(G74+I74+K74)</f>
        <v>203</v>
      </c>
      <c r="N74" s="442">
        <f t="shared" ref="N74:N84" si="38">SUM(H74+J74+L74)</f>
        <v>52572.94</v>
      </c>
      <c r="O74" s="305"/>
      <c r="P74" s="484">
        <v>0</v>
      </c>
      <c r="Q74" s="484">
        <v>0</v>
      </c>
      <c r="R74" s="305"/>
      <c r="S74" s="442">
        <f t="shared" ref="S74:T74" si="39">SUM(S24+S42)</f>
        <v>8</v>
      </c>
      <c r="T74" s="442">
        <f t="shared" si="39"/>
        <v>41683.64</v>
      </c>
      <c r="U74" s="305"/>
      <c r="V74" s="484">
        <v>0</v>
      </c>
      <c r="W74" s="484">
        <v>0</v>
      </c>
      <c r="X74" s="305"/>
      <c r="Y74" s="311">
        <f t="shared" ref="Y74:Y84" si="40">SUM(D74+M74+P74+S74+V74)</f>
        <v>13098</v>
      </c>
      <c r="Z74" s="311">
        <f t="shared" si="32"/>
        <v>196179.88</v>
      </c>
      <c r="AA74" s="280"/>
      <c r="AB74" s="322">
        <v>13098</v>
      </c>
      <c r="AC74" s="322">
        <v>196179.88</v>
      </c>
      <c r="AE74" s="327">
        <f t="shared" si="33"/>
        <v>0</v>
      </c>
      <c r="AF74" s="328">
        <f t="shared" si="34"/>
        <v>0</v>
      </c>
    </row>
    <row r="75" spans="1:44" s="3" customFormat="1" ht="14.5" x14ac:dyDescent="0.25">
      <c r="A75" s="87">
        <v>42370</v>
      </c>
      <c r="B75" s="324">
        <v>2016</v>
      </c>
      <c r="C75" s="305"/>
      <c r="D75" s="442">
        <f t="shared" si="35"/>
        <v>21920</v>
      </c>
      <c r="E75" s="442">
        <f t="shared" si="35"/>
        <v>180336.18</v>
      </c>
      <c r="F75" s="443"/>
      <c r="G75" s="444">
        <f t="shared" si="36"/>
        <v>212</v>
      </c>
      <c r="H75" s="444">
        <f t="shared" si="36"/>
        <v>6528.23</v>
      </c>
      <c r="I75" s="444">
        <f t="shared" si="36"/>
        <v>123</v>
      </c>
      <c r="J75" s="444">
        <f t="shared" si="36"/>
        <v>42752.5</v>
      </c>
      <c r="K75" s="444">
        <f t="shared" si="36"/>
        <v>18</v>
      </c>
      <c r="L75" s="444">
        <f t="shared" si="36"/>
        <v>42479.69</v>
      </c>
      <c r="M75" s="442">
        <f t="shared" si="37"/>
        <v>353</v>
      </c>
      <c r="N75" s="442">
        <f t="shared" si="38"/>
        <v>91760.42</v>
      </c>
      <c r="O75" s="305"/>
      <c r="P75" s="484">
        <v>0</v>
      </c>
      <c r="Q75" s="484">
        <v>0</v>
      </c>
      <c r="R75" s="305"/>
      <c r="S75" s="442">
        <f t="shared" ref="S75:T75" si="41">SUM(S25+S43)</f>
        <v>22</v>
      </c>
      <c r="T75" s="442">
        <f t="shared" si="41"/>
        <v>136223.31</v>
      </c>
      <c r="U75" s="305"/>
      <c r="V75" s="484">
        <v>0</v>
      </c>
      <c r="W75" s="484">
        <v>0</v>
      </c>
      <c r="X75" s="305"/>
      <c r="Y75" s="311">
        <f t="shared" si="40"/>
        <v>22295</v>
      </c>
      <c r="Z75" s="311">
        <f t="shared" si="32"/>
        <v>408319.91</v>
      </c>
      <c r="AA75" s="5"/>
      <c r="AB75" s="322">
        <v>22295</v>
      </c>
      <c r="AC75" s="322">
        <v>408319.91</v>
      </c>
      <c r="AE75" s="312">
        <f t="shared" si="33"/>
        <v>0</v>
      </c>
      <c r="AF75" s="313">
        <f t="shared" si="34"/>
        <v>0</v>
      </c>
    </row>
    <row r="76" spans="1:44" s="3" customFormat="1" ht="14.5" x14ac:dyDescent="0.25">
      <c r="A76" s="87">
        <v>42736</v>
      </c>
      <c r="B76" s="304">
        <v>2017</v>
      </c>
      <c r="C76" s="305"/>
      <c r="D76" s="442">
        <f t="shared" si="35"/>
        <v>18564</v>
      </c>
      <c r="E76" s="442">
        <f t="shared" si="35"/>
        <v>158991.82499999998</v>
      </c>
      <c r="F76" s="443"/>
      <c r="G76" s="444">
        <f t="shared" si="36"/>
        <v>282</v>
      </c>
      <c r="H76" s="444">
        <f t="shared" si="36"/>
        <v>9749.65</v>
      </c>
      <c r="I76" s="444">
        <f t="shared" si="36"/>
        <v>174</v>
      </c>
      <c r="J76" s="444">
        <f t="shared" si="36"/>
        <v>65123.59</v>
      </c>
      <c r="K76" s="444">
        <f t="shared" si="36"/>
        <v>22</v>
      </c>
      <c r="L76" s="444">
        <f t="shared" si="36"/>
        <v>57718.49</v>
      </c>
      <c r="M76" s="442">
        <f t="shared" si="37"/>
        <v>478</v>
      </c>
      <c r="N76" s="442">
        <f t="shared" si="38"/>
        <v>132591.72999999998</v>
      </c>
      <c r="O76" s="305"/>
      <c r="P76" s="484">
        <v>0</v>
      </c>
      <c r="Q76" s="484">
        <v>0</v>
      </c>
      <c r="R76" s="305"/>
      <c r="S76" s="442">
        <f t="shared" ref="S76:T76" si="42">SUM(S26+S44)</f>
        <v>8</v>
      </c>
      <c r="T76" s="442">
        <f t="shared" si="42"/>
        <v>60129.63</v>
      </c>
      <c r="U76" s="305"/>
      <c r="V76" s="484">
        <v>0</v>
      </c>
      <c r="W76" s="484">
        <v>0</v>
      </c>
      <c r="X76" s="305"/>
      <c r="Y76" s="311">
        <f t="shared" si="40"/>
        <v>19050</v>
      </c>
      <c r="Z76" s="311">
        <f t="shared" si="32"/>
        <v>351713.18499999994</v>
      </c>
      <c r="AA76" s="5"/>
      <c r="AB76" s="322">
        <v>19050</v>
      </c>
      <c r="AC76" s="322">
        <v>351713.18499999994</v>
      </c>
      <c r="AE76" s="312">
        <f t="shared" si="33"/>
        <v>0</v>
      </c>
      <c r="AF76" s="313">
        <f t="shared" si="34"/>
        <v>0</v>
      </c>
    </row>
    <row r="77" spans="1:44" s="3" customFormat="1" ht="14.5" x14ac:dyDescent="0.25">
      <c r="A77" s="87">
        <v>42736</v>
      </c>
      <c r="B77" s="304">
        <v>2018</v>
      </c>
      <c r="C77" s="305"/>
      <c r="D77" s="442">
        <f t="shared" si="35"/>
        <v>17255</v>
      </c>
      <c r="E77" s="442">
        <f t="shared" si="35"/>
        <v>150389.29999999999</v>
      </c>
      <c r="F77" s="443"/>
      <c r="G77" s="444">
        <f t="shared" si="36"/>
        <v>329</v>
      </c>
      <c r="H77" s="444">
        <f t="shared" si="36"/>
        <v>10830.27</v>
      </c>
      <c r="I77" s="444">
        <f t="shared" si="36"/>
        <v>203</v>
      </c>
      <c r="J77" s="444">
        <f t="shared" si="36"/>
        <v>70258.75</v>
      </c>
      <c r="K77" s="444">
        <f t="shared" si="36"/>
        <v>26</v>
      </c>
      <c r="L77" s="444">
        <f t="shared" si="36"/>
        <v>56308.67</v>
      </c>
      <c r="M77" s="442">
        <f t="shared" si="37"/>
        <v>558</v>
      </c>
      <c r="N77" s="442">
        <f t="shared" si="38"/>
        <v>137397.69</v>
      </c>
      <c r="O77" s="305"/>
      <c r="P77" s="484">
        <v>0</v>
      </c>
      <c r="Q77" s="484">
        <v>0</v>
      </c>
      <c r="R77" s="305"/>
      <c r="S77" s="442">
        <f t="shared" ref="S77:T78" si="43">SUM(S27+S45)</f>
        <v>5</v>
      </c>
      <c r="T77" s="442">
        <f t="shared" si="43"/>
        <v>43919.68</v>
      </c>
      <c r="U77" s="305"/>
      <c r="V77" s="484">
        <v>0</v>
      </c>
      <c r="W77" s="484">
        <v>0</v>
      </c>
      <c r="X77" s="305"/>
      <c r="Y77" s="311">
        <f t="shared" si="40"/>
        <v>17818</v>
      </c>
      <c r="Z77" s="311">
        <f t="shared" si="32"/>
        <v>331706.67</v>
      </c>
      <c r="AA77" s="5"/>
      <c r="AB77" s="322">
        <v>17818</v>
      </c>
      <c r="AC77" s="322">
        <v>331706.67</v>
      </c>
      <c r="AE77" s="312">
        <f t="shared" si="33"/>
        <v>0</v>
      </c>
      <c r="AF77" s="313">
        <f t="shared" si="34"/>
        <v>0</v>
      </c>
    </row>
    <row r="78" spans="1:44" s="3" customFormat="1" ht="14.5" x14ac:dyDescent="0.25">
      <c r="A78" s="87">
        <v>42736</v>
      </c>
      <c r="B78" s="324">
        <v>2019</v>
      </c>
      <c r="C78" s="305"/>
      <c r="D78" s="442">
        <f t="shared" ref="D78:E81" si="44">SUM(D28+D46+D57)</f>
        <v>15900</v>
      </c>
      <c r="E78" s="442">
        <f t="shared" si="44"/>
        <v>144495.97999999998</v>
      </c>
      <c r="F78" s="443"/>
      <c r="G78" s="444">
        <f t="shared" ref="G78:L81" si="45">SUM(G28+G46+G57)</f>
        <v>334</v>
      </c>
      <c r="H78" s="444">
        <f t="shared" si="45"/>
        <v>11242.5</v>
      </c>
      <c r="I78" s="444">
        <f t="shared" si="45"/>
        <v>219</v>
      </c>
      <c r="J78" s="444">
        <f t="shared" si="45"/>
        <v>82362.7</v>
      </c>
      <c r="K78" s="444">
        <f t="shared" si="45"/>
        <v>40</v>
      </c>
      <c r="L78" s="444">
        <f t="shared" si="45"/>
        <v>137163.85</v>
      </c>
      <c r="M78" s="442">
        <f t="shared" si="37"/>
        <v>593</v>
      </c>
      <c r="N78" s="442">
        <f t="shared" si="38"/>
        <v>230769.05</v>
      </c>
      <c r="O78" s="305"/>
      <c r="P78" s="442">
        <f t="shared" ref="P78:Q84" si="46">P57</f>
        <v>0</v>
      </c>
      <c r="Q78" s="442">
        <f t="shared" si="46"/>
        <v>0</v>
      </c>
      <c r="R78" s="305"/>
      <c r="S78" s="442">
        <f t="shared" si="43"/>
        <v>7</v>
      </c>
      <c r="T78" s="442">
        <f t="shared" si="43"/>
        <v>77950.13</v>
      </c>
      <c r="U78" s="305"/>
      <c r="V78" s="484">
        <v>0</v>
      </c>
      <c r="W78" s="484">
        <v>0</v>
      </c>
      <c r="X78" s="305"/>
      <c r="Y78" s="311">
        <f t="shared" si="40"/>
        <v>16500</v>
      </c>
      <c r="Z78" s="311">
        <f t="shared" si="32"/>
        <v>453215.16</v>
      </c>
      <c r="AA78" s="5"/>
      <c r="AB78" s="322">
        <v>16500</v>
      </c>
      <c r="AC78" s="322">
        <v>453215.16</v>
      </c>
      <c r="AE78" s="312">
        <f t="shared" si="33"/>
        <v>0</v>
      </c>
      <c r="AF78" s="313">
        <f t="shared" si="34"/>
        <v>0</v>
      </c>
    </row>
    <row r="79" spans="1:44" s="3" customFormat="1" ht="14.5" x14ac:dyDescent="0.25">
      <c r="A79" s="87">
        <v>42736</v>
      </c>
      <c r="B79" s="304">
        <v>2020</v>
      </c>
      <c r="C79" s="305"/>
      <c r="D79" s="442">
        <f t="shared" si="44"/>
        <v>14014</v>
      </c>
      <c r="E79" s="442">
        <f t="shared" si="44"/>
        <v>124456.83</v>
      </c>
      <c r="F79" s="445"/>
      <c r="G79" s="444">
        <f t="shared" si="45"/>
        <v>284</v>
      </c>
      <c r="H79" s="444">
        <f t="shared" si="45"/>
        <v>9194.3700000000008</v>
      </c>
      <c r="I79" s="444">
        <f t="shared" si="45"/>
        <v>187</v>
      </c>
      <c r="J79" s="444">
        <f t="shared" si="45"/>
        <v>67025.959999999992</v>
      </c>
      <c r="K79" s="444">
        <f t="shared" si="45"/>
        <v>22</v>
      </c>
      <c r="L79" s="444">
        <f t="shared" si="45"/>
        <v>56820.75</v>
      </c>
      <c r="M79" s="442">
        <f t="shared" si="37"/>
        <v>493</v>
      </c>
      <c r="N79" s="442">
        <f t="shared" si="38"/>
        <v>133041.07999999999</v>
      </c>
      <c r="O79" s="305"/>
      <c r="P79" s="442">
        <f t="shared" si="46"/>
        <v>0</v>
      </c>
      <c r="Q79" s="442">
        <f t="shared" si="46"/>
        <v>0</v>
      </c>
      <c r="R79" s="305"/>
      <c r="S79" s="442">
        <f t="shared" ref="S79:T81" si="47">SUM(S29+S47+S58)</f>
        <v>10</v>
      </c>
      <c r="T79" s="442">
        <f t="shared" si="47"/>
        <v>66584.34</v>
      </c>
      <c r="U79" s="305"/>
      <c r="V79" s="484">
        <v>0</v>
      </c>
      <c r="W79" s="484">
        <v>0</v>
      </c>
      <c r="X79" s="305"/>
      <c r="Y79" s="311">
        <f t="shared" si="40"/>
        <v>14517</v>
      </c>
      <c r="Z79" s="311">
        <f t="shared" si="32"/>
        <v>324082.25</v>
      </c>
      <c r="AA79" s="5"/>
      <c r="AB79" s="322">
        <v>14517</v>
      </c>
      <c r="AC79" s="322">
        <v>324082.25</v>
      </c>
      <c r="AE79" s="312">
        <f t="shared" si="33"/>
        <v>0</v>
      </c>
      <c r="AF79" s="313">
        <f t="shared" si="34"/>
        <v>0</v>
      </c>
      <c r="AH79"/>
      <c r="AI79" s="107"/>
      <c r="AJ79" s="107"/>
      <c r="AK79" s="107"/>
      <c r="AL79" s="107"/>
      <c r="AM79" s="107"/>
      <c r="AN79" s="107"/>
      <c r="AO79" s="107"/>
      <c r="AP79" s="107"/>
      <c r="AQ79" s="107"/>
      <c r="AR79" s="107"/>
    </row>
    <row r="80" spans="1:44" s="3" customFormat="1" ht="14.5" x14ac:dyDescent="0.25">
      <c r="A80" s="87">
        <v>42736</v>
      </c>
      <c r="B80" s="304">
        <v>2021</v>
      </c>
      <c r="C80" s="305"/>
      <c r="D80" s="442">
        <f t="shared" si="44"/>
        <v>14735</v>
      </c>
      <c r="E80" s="442">
        <f t="shared" si="44"/>
        <v>134227</v>
      </c>
      <c r="F80" s="443"/>
      <c r="G80" s="444">
        <f t="shared" si="45"/>
        <v>264</v>
      </c>
      <c r="H80" s="444">
        <f t="shared" si="45"/>
        <v>11449.43</v>
      </c>
      <c r="I80" s="444">
        <f t="shared" si="45"/>
        <v>221</v>
      </c>
      <c r="J80" s="444">
        <f t="shared" si="45"/>
        <v>69988.12</v>
      </c>
      <c r="K80" s="444">
        <f t="shared" si="45"/>
        <v>23</v>
      </c>
      <c r="L80" s="444">
        <f t="shared" si="45"/>
        <v>58031.1</v>
      </c>
      <c r="M80" s="442">
        <f t="shared" si="37"/>
        <v>508</v>
      </c>
      <c r="N80" s="442">
        <f t="shared" si="38"/>
        <v>139468.65</v>
      </c>
      <c r="O80" s="305"/>
      <c r="P80" s="442">
        <f t="shared" si="46"/>
        <v>0</v>
      </c>
      <c r="Q80" s="442">
        <f t="shared" si="46"/>
        <v>0</v>
      </c>
      <c r="R80" s="305"/>
      <c r="S80" s="442">
        <f t="shared" si="47"/>
        <v>3</v>
      </c>
      <c r="T80" s="442">
        <f t="shared" si="47"/>
        <v>33581.07</v>
      </c>
      <c r="U80" s="305"/>
      <c r="V80" s="442">
        <f>SUM(V30+V48+V59)</f>
        <v>14</v>
      </c>
      <c r="W80" s="442">
        <f>SUM(W30+W48+W59)</f>
        <v>31540.98</v>
      </c>
      <c r="X80" s="305"/>
      <c r="Y80" s="311">
        <f t="shared" si="40"/>
        <v>15260</v>
      </c>
      <c r="Z80" s="311">
        <f t="shared" si="32"/>
        <v>338817.7</v>
      </c>
      <c r="AA80" s="5"/>
      <c r="AB80" s="286">
        <v>15260</v>
      </c>
      <c r="AC80" s="286">
        <v>338817.7</v>
      </c>
      <c r="AE80" s="312">
        <f t="shared" si="33"/>
        <v>0</v>
      </c>
      <c r="AF80" s="313">
        <f t="shared" si="34"/>
        <v>0</v>
      </c>
      <c r="AG80" s="107"/>
      <c r="AH80" s="408"/>
      <c r="AI80" s="107"/>
      <c r="AJ80" s="107"/>
      <c r="AK80" s="107"/>
      <c r="AL80" s="107"/>
      <c r="AM80" s="107"/>
      <c r="AN80" s="107"/>
      <c r="AO80" s="107"/>
      <c r="AP80" s="107"/>
      <c r="AQ80" s="107"/>
      <c r="AR80" s="107"/>
    </row>
    <row r="81" spans="1:44" s="3" customFormat="1" ht="14.5" x14ac:dyDescent="0.25">
      <c r="A81" s="87">
        <v>42736</v>
      </c>
      <c r="B81" s="304">
        <v>2022</v>
      </c>
      <c r="C81" s="305"/>
      <c r="D81" s="442">
        <f t="shared" si="44"/>
        <v>17946</v>
      </c>
      <c r="E81" s="442">
        <f t="shared" si="44"/>
        <v>161626.37399999998</v>
      </c>
      <c r="F81" s="443"/>
      <c r="G81" s="444">
        <f t="shared" si="45"/>
        <v>398</v>
      </c>
      <c r="H81" s="444">
        <f t="shared" si="45"/>
        <v>16071.28</v>
      </c>
      <c r="I81" s="444">
        <f t="shared" si="45"/>
        <v>420</v>
      </c>
      <c r="J81" s="444">
        <f t="shared" si="45"/>
        <v>146056.16</v>
      </c>
      <c r="K81" s="444">
        <f t="shared" si="45"/>
        <v>56</v>
      </c>
      <c r="L81" s="444">
        <f t="shared" si="45"/>
        <v>116351.67</v>
      </c>
      <c r="M81" s="442">
        <f t="shared" si="37"/>
        <v>874</v>
      </c>
      <c r="N81" s="442">
        <f t="shared" si="38"/>
        <v>278479.11</v>
      </c>
      <c r="O81" s="305"/>
      <c r="P81" s="442">
        <f t="shared" si="46"/>
        <v>0</v>
      </c>
      <c r="Q81" s="442">
        <f t="shared" si="46"/>
        <v>0</v>
      </c>
      <c r="R81" s="305"/>
      <c r="S81" s="442">
        <f t="shared" si="47"/>
        <v>3</v>
      </c>
      <c r="T81" s="442">
        <f t="shared" si="47"/>
        <v>19826.060000000001</v>
      </c>
      <c r="U81" s="305"/>
      <c r="V81" s="442">
        <f>SUM(V31+V49+V60)</f>
        <v>7</v>
      </c>
      <c r="W81" s="442">
        <f>SUM(W31+W49+W60)</f>
        <v>13082.14</v>
      </c>
      <c r="X81" s="305"/>
      <c r="Y81" s="311">
        <f t="shared" si="40"/>
        <v>18830</v>
      </c>
      <c r="Z81" s="311">
        <f t="shared" si="32"/>
        <v>473013.68399999995</v>
      </c>
      <c r="AA81" s="5"/>
      <c r="AB81" s="286">
        <v>18826</v>
      </c>
      <c r="AC81" s="286">
        <v>473168.85000000003</v>
      </c>
      <c r="AE81" s="312">
        <f t="shared" si="33"/>
        <v>4</v>
      </c>
      <c r="AF81" s="313">
        <f t="shared" si="34"/>
        <v>-155.16600000008475</v>
      </c>
      <c r="AG81" s="107"/>
      <c r="AH81" s="107"/>
      <c r="AI81" s="107"/>
      <c r="AJ81" s="107"/>
      <c r="AK81" s="107"/>
      <c r="AL81" s="107"/>
      <c r="AM81" s="107"/>
      <c r="AN81" s="107"/>
      <c r="AO81" s="107"/>
      <c r="AP81" s="107"/>
      <c r="AQ81" s="107"/>
      <c r="AR81" s="107"/>
    </row>
    <row r="82" spans="1:44" s="3" customFormat="1" ht="14.5" x14ac:dyDescent="0.25">
      <c r="A82" s="87">
        <v>42736</v>
      </c>
      <c r="B82" s="304">
        <v>2023</v>
      </c>
      <c r="C82" s="305"/>
      <c r="D82" s="442">
        <f>SUM(D32+D50+D61+D68)</f>
        <v>22352</v>
      </c>
      <c r="E82" s="442">
        <f>SUM(E32+E50+E61+E68)</f>
        <v>197651.72500000001</v>
      </c>
      <c r="F82" s="443"/>
      <c r="G82" s="444">
        <f>SUM(G32+G50+G61+G68)</f>
        <v>279</v>
      </c>
      <c r="H82" s="444">
        <f t="shared" ref="H82:L82" si="48">SUM(H32+H50+H61+H68)</f>
        <v>9543.09</v>
      </c>
      <c r="I82" s="444">
        <f t="shared" si="48"/>
        <v>201</v>
      </c>
      <c r="J82" s="444">
        <f t="shared" si="48"/>
        <v>73318.5</v>
      </c>
      <c r="K82" s="444">
        <f t="shared" si="48"/>
        <v>29</v>
      </c>
      <c r="L82" s="444">
        <f t="shared" si="48"/>
        <v>49816.14</v>
      </c>
      <c r="M82" s="442">
        <f t="shared" si="37"/>
        <v>509</v>
      </c>
      <c r="N82" s="442">
        <f t="shared" si="38"/>
        <v>132677.72999999998</v>
      </c>
      <c r="O82" s="305"/>
      <c r="P82" s="442">
        <f t="shared" si="46"/>
        <v>0</v>
      </c>
      <c r="Q82" s="442">
        <f t="shared" si="46"/>
        <v>0</v>
      </c>
      <c r="R82" s="305"/>
      <c r="S82" s="442">
        <f>SUM(S32+S50+S61+S68)</f>
        <v>2</v>
      </c>
      <c r="T82" s="442">
        <f>SUM(T32+T50+T61+T68)</f>
        <v>28384.97</v>
      </c>
      <c r="U82" s="305"/>
      <c r="V82" s="442">
        <f>SUM(V32+V50+V61+V68)</f>
        <v>82</v>
      </c>
      <c r="W82" s="442">
        <f>SUM(W32+W50+W61+W68)</f>
        <v>98844.01</v>
      </c>
      <c r="X82" s="305"/>
      <c r="Y82" s="311">
        <f t="shared" si="40"/>
        <v>22945</v>
      </c>
      <c r="Z82" s="311">
        <f t="shared" si="32"/>
        <v>457558.43499999994</v>
      </c>
      <c r="AA82" s="5"/>
      <c r="AB82" s="286">
        <v>22938</v>
      </c>
      <c r="AC82" s="286">
        <v>457498.20999999996</v>
      </c>
      <c r="AE82" s="312">
        <f t="shared" ref="AE82:AE83" si="49">Y82-AB82</f>
        <v>7</v>
      </c>
      <c r="AF82" s="313">
        <f t="shared" ref="AF82:AF83" si="50">Z82-AC82</f>
        <v>60.224999999976717</v>
      </c>
      <c r="AH82" s="470"/>
      <c r="AI82" s="107"/>
      <c r="AJ82" s="107"/>
      <c r="AK82" s="107"/>
      <c r="AL82" s="107"/>
      <c r="AM82" s="107"/>
      <c r="AN82" s="107"/>
      <c r="AO82" s="107"/>
      <c r="AP82" s="107"/>
      <c r="AQ82" s="107"/>
      <c r="AR82" s="107"/>
    </row>
    <row r="83" spans="1:44" s="3" customFormat="1" ht="14.5" x14ac:dyDescent="0.25">
      <c r="A83" s="87">
        <v>42736</v>
      </c>
      <c r="B83" s="304">
        <v>2024</v>
      </c>
      <c r="C83" s="305"/>
      <c r="D83" s="442">
        <f>SUM(D33+D51+D62)</f>
        <v>17849</v>
      </c>
      <c r="E83" s="442">
        <f>SUM(E33+E51+E62)</f>
        <v>154108.94</v>
      </c>
      <c r="F83" s="443"/>
      <c r="G83" s="444">
        <f t="shared" ref="G83:L84" si="51">SUM(G33+G51+G62)</f>
        <v>195</v>
      </c>
      <c r="H83" s="444">
        <f t="shared" si="51"/>
        <v>7237.1450000000004</v>
      </c>
      <c r="I83" s="444">
        <f t="shared" si="51"/>
        <v>148</v>
      </c>
      <c r="J83" s="444">
        <f t="shared" si="51"/>
        <v>43479.24</v>
      </c>
      <c r="K83" s="444">
        <f t="shared" si="51"/>
        <v>23</v>
      </c>
      <c r="L83" s="444">
        <f t="shared" si="51"/>
        <v>40274.94</v>
      </c>
      <c r="M83" s="442">
        <f t="shared" si="37"/>
        <v>366</v>
      </c>
      <c r="N83" s="442">
        <f t="shared" si="38"/>
        <v>90991.324999999997</v>
      </c>
      <c r="O83" s="305"/>
      <c r="P83" s="442">
        <f t="shared" si="46"/>
        <v>0</v>
      </c>
      <c r="Q83" s="442">
        <f t="shared" si="46"/>
        <v>0</v>
      </c>
      <c r="R83" s="305"/>
      <c r="S83" s="442">
        <f>SUM(S33+S51+S62)</f>
        <v>0</v>
      </c>
      <c r="T83" s="442">
        <f>SUM(T33+T51+T62)</f>
        <v>0</v>
      </c>
      <c r="U83" s="305"/>
      <c r="V83" s="442">
        <f>SUM(V33+V51+V62)</f>
        <v>12</v>
      </c>
      <c r="W83" s="442">
        <f>SUM(W33+W51+W62)</f>
        <v>34961.18</v>
      </c>
      <c r="X83" s="305"/>
      <c r="Y83" s="311">
        <f t="shared" si="40"/>
        <v>18227</v>
      </c>
      <c r="Z83" s="311">
        <f t="shared" si="32"/>
        <v>280061.44500000001</v>
      </c>
      <c r="AA83" s="5"/>
      <c r="AB83" s="286">
        <v>18128</v>
      </c>
      <c r="AC83" s="286">
        <v>278965.41000000003</v>
      </c>
      <c r="AE83" s="312">
        <f t="shared" si="49"/>
        <v>99</v>
      </c>
      <c r="AF83" s="313">
        <f t="shared" si="50"/>
        <v>1096.0349999999744</v>
      </c>
      <c r="AH83" s="107"/>
      <c r="AI83" s="107"/>
      <c r="AJ83" s="107"/>
      <c r="AK83" s="107"/>
      <c r="AL83" s="107"/>
      <c r="AM83" s="107"/>
      <c r="AN83" s="107"/>
      <c r="AO83" s="107"/>
      <c r="AP83" s="107"/>
      <c r="AQ83" s="107"/>
      <c r="AR83" s="107"/>
    </row>
    <row r="84" spans="1:44" s="3" customFormat="1" ht="14.5" x14ac:dyDescent="0.25">
      <c r="A84" s="87">
        <v>42736</v>
      </c>
      <c r="B84" s="304">
        <v>2025</v>
      </c>
      <c r="C84" s="305"/>
      <c r="D84" s="442">
        <f>SUM(D34+D52+D63)</f>
        <v>7508</v>
      </c>
      <c r="E84" s="442">
        <f>SUM(E34+E52+E63)</f>
        <v>69272.22</v>
      </c>
      <c r="F84" s="443"/>
      <c r="G84" s="444">
        <f t="shared" si="51"/>
        <v>61</v>
      </c>
      <c r="H84" s="444">
        <f t="shared" si="51"/>
        <v>2639.355</v>
      </c>
      <c r="I84" s="444">
        <f t="shared" si="51"/>
        <v>35</v>
      </c>
      <c r="J84" s="444">
        <f t="shared" si="51"/>
        <v>11124.645</v>
      </c>
      <c r="K84" s="444">
        <f t="shared" si="51"/>
        <v>4</v>
      </c>
      <c r="L84" s="444">
        <f t="shared" si="51"/>
        <v>8912.64</v>
      </c>
      <c r="M84" s="442">
        <f t="shared" si="37"/>
        <v>100</v>
      </c>
      <c r="N84" s="442">
        <f t="shared" si="38"/>
        <v>22676.639999999999</v>
      </c>
      <c r="O84" s="305"/>
      <c r="P84" s="442">
        <f t="shared" si="46"/>
        <v>0</v>
      </c>
      <c r="Q84" s="442">
        <f t="shared" si="46"/>
        <v>0</v>
      </c>
      <c r="R84" s="305"/>
      <c r="S84" s="442">
        <f>SUM(S34+S52+S63)</f>
        <v>1</v>
      </c>
      <c r="T84" s="442">
        <f>SUM(T34+T52+T63)</f>
        <v>2259.9</v>
      </c>
      <c r="U84" s="305"/>
      <c r="V84" s="442">
        <f>SUM(V34+V52+V63)</f>
        <v>3</v>
      </c>
      <c r="W84" s="442">
        <f>SUM(W34+W52+W63)</f>
        <v>1996.36</v>
      </c>
      <c r="X84" s="305"/>
      <c r="Y84" s="311">
        <f t="shared" si="40"/>
        <v>7612</v>
      </c>
      <c r="Z84" s="311">
        <f t="shared" si="32"/>
        <v>96205.119999999995</v>
      </c>
      <c r="AA84" s="5"/>
      <c r="AB84" s="286">
        <v>6371</v>
      </c>
      <c r="AC84" s="286">
        <v>77698.749999999985</v>
      </c>
      <c r="AE84" s="312">
        <f t="shared" si="33"/>
        <v>1241</v>
      </c>
      <c r="AF84" s="313">
        <f t="shared" si="34"/>
        <v>18506.37000000001</v>
      </c>
      <c r="AH84" s="107"/>
      <c r="AI84" s="107"/>
      <c r="AJ84" s="107"/>
      <c r="AK84" s="107"/>
      <c r="AL84" s="107"/>
      <c r="AM84" s="107"/>
      <c r="AN84" s="107"/>
      <c r="AO84" s="107"/>
      <c r="AP84" s="107"/>
      <c r="AQ84" s="107"/>
      <c r="AR84" s="107"/>
    </row>
    <row r="85" spans="1:44" ht="5.5" customHeight="1" thickBot="1" x14ac:dyDescent="0.35"/>
    <row r="86" spans="1:44" s="48" customFormat="1" ht="29" thickTop="1" thickBot="1" x14ac:dyDescent="0.3">
      <c r="A86" s="316"/>
      <c r="B86" s="447" t="s">
        <v>408</v>
      </c>
      <c r="C86" s="198"/>
      <c r="D86" s="448">
        <f>SUM(D73:D84)</f>
        <v>210197</v>
      </c>
      <c r="E86" s="449">
        <f>SUM(E73:E84)</f>
        <v>1806679.6740000001</v>
      </c>
      <c r="F86" s="199"/>
      <c r="G86" s="450">
        <f t="shared" ref="G86:N86" si="52">SUM(G73:G84)</f>
        <v>5754</v>
      </c>
      <c r="H86" s="451">
        <f t="shared" si="52"/>
        <v>192987.462</v>
      </c>
      <c r="I86" s="451">
        <f t="shared" si="52"/>
        <v>3590</v>
      </c>
      <c r="J86" s="451">
        <f t="shared" si="52"/>
        <v>1176998.9879999999</v>
      </c>
      <c r="K86" s="451">
        <f t="shared" si="52"/>
        <v>428</v>
      </c>
      <c r="L86" s="451">
        <f t="shared" si="52"/>
        <v>991880.23400000005</v>
      </c>
      <c r="M86" s="449">
        <f t="shared" si="52"/>
        <v>9772</v>
      </c>
      <c r="N86" s="452">
        <f t="shared" si="52"/>
        <v>2361866.6839999999</v>
      </c>
      <c r="O86" s="199"/>
      <c r="P86" s="448">
        <f>SUM(P73:P84)</f>
        <v>0</v>
      </c>
      <c r="Q86" s="449">
        <f>SUM(Q73:Q84)</f>
        <v>0</v>
      </c>
      <c r="R86" s="199"/>
      <c r="S86" s="448">
        <f>SUM(S73:S84)</f>
        <v>193</v>
      </c>
      <c r="T86" s="449">
        <f>SUM(T73:T84)</f>
        <v>820046.125</v>
      </c>
      <c r="U86" s="199"/>
      <c r="V86" s="448">
        <f t="shared" ref="V86:Z86" si="53">SUM(V73:V84)</f>
        <v>118</v>
      </c>
      <c r="W86" s="449">
        <f t="shared" si="53"/>
        <v>180424.66999999998</v>
      </c>
      <c r="X86" s="199"/>
      <c r="Y86" s="448">
        <f t="shared" si="53"/>
        <v>220280</v>
      </c>
      <c r="Z86" s="449">
        <f t="shared" si="53"/>
        <v>5169017.1529999999</v>
      </c>
      <c r="AA86" s="8"/>
      <c r="AB86" s="453">
        <f>SUM(AB73:AB84)</f>
        <v>218929</v>
      </c>
      <c r="AC86" s="454">
        <f>SUM(AC73:AC84)</f>
        <v>5149509.6890000002</v>
      </c>
      <c r="AD86" s="200"/>
      <c r="AE86" s="455">
        <f>SUM(AE73:AE84)</f>
        <v>1351</v>
      </c>
      <c r="AF86" s="456">
        <f>SUM(AF73:AF84)</f>
        <v>19507.463999999876</v>
      </c>
    </row>
    <row r="87" spans="1:44" ht="14.5" thickTop="1" x14ac:dyDescent="0.3">
      <c r="D87" s="468"/>
    </row>
    <row r="88" spans="1:44" x14ac:dyDescent="0.3">
      <c r="G88" s="469"/>
    </row>
    <row r="89" spans="1:44" x14ac:dyDescent="0.3">
      <c r="Y89" s="125"/>
    </row>
    <row r="90" spans="1:44" x14ac:dyDescent="0.3">
      <c r="I90"/>
      <c r="K90"/>
    </row>
    <row r="91" spans="1:44" x14ac:dyDescent="0.3">
      <c r="I91"/>
      <c r="K91"/>
    </row>
  </sheetData>
  <mergeCells count="24">
    <mergeCell ref="G1:L1"/>
    <mergeCell ref="AC5:AC6"/>
    <mergeCell ref="Y4:Z5"/>
    <mergeCell ref="G5:H5"/>
    <mergeCell ref="M5:N5"/>
    <mergeCell ref="V4:W5"/>
    <mergeCell ref="P4:Q5"/>
    <mergeCell ref="G4:H4"/>
    <mergeCell ref="M4:N4"/>
    <mergeCell ref="I4:J4"/>
    <mergeCell ref="K4:L4"/>
    <mergeCell ref="K5:L5"/>
    <mergeCell ref="V67:W67"/>
    <mergeCell ref="AE5:AE6"/>
    <mergeCell ref="AF5:AF6"/>
    <mergeCell ref="S4:T5"/>
    <mergeCell ref="I5:J5"/>
    <mergeCell ref="AB2:AC4"/>
    <mergeCell ref="AE2:AF4"/>
    <mergeCell ref="AB5:AB6"/>
    <mergeCell ref="V56:W56"/>
    <mergeCell ref="D38:W38"/>
    <mergeCell ref="D39:W39"/>
    <mergeCell ref="D4:E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S73:T73 D73:N73" formulaRange="1"/>
    <ignoredError sqref="D82:W8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3.906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C1" s="633" t="s">
        <v>378</v>
      </c>
      <c r="D1" s="633"/>
      <c r="E1" s="633"/>
      <c r="F1" s="633"/>
      <c r="G1" s="633"/>
      <c r="H1" s="633"/>
      <c r="I1" s="633"/>
      <c r="L1" s="184"/>
      <c r="M1" s="184"/>
      <c r="N1" s="184"/>
      <c r="O1" s="184"/>
      <c r="P1" s="184"/>
      <c r="Q1" s="184"/>
      <c r="R1" s="184"/>
      <c r="S1" s="184"/>
      <c r="T1" s="184"/>
      <c r="U1" s="184"/>
    </row>
    <row r="2" spans="2:21" ht="27" customHeight="1" x14ac:dyDescent="0.35">
      <c r="C2" s="548" t="s">
        <v>379</v>
      </c>
      <c r="D2" s="548"/>
      <c r="E2" s="548"/>
      <c r="F2" s="548"/>
      <c r="G2" s="548"/>
      <c r="H2" s="548"/>
      <c r="I2" s="479">
        <f>'Annual Capacity'!M1</f>
        <v>45838</v>
      </c>
      <c r="J2" s="466"/>
      <c r="K2" s="184"/>
      <c r="L2" s="184"/>
      <c r="M2" s="184"/>
      <c r="N2" s="184"/>
      <c r="O2" s="184"/>
      <c r="P2" s="184"/>
      <c r="Q2" s="184"/>
      <c r="R2" s="184"/>
      <c r="S2" s="184"/>
      <c r="T2" s="184"/>
      <c r="U2" s="184"/>
    </row>
    <row r="3" spans="2:21" ht="12" customHeight="1" x14ac:dyDescent="0.35">
      <c r="C3" s="285"/>
      <c r="D3" s="285"/>
      <c r="E3" s="285"/>
      <c r="F3" s="297"/>
      <c r="G3" s="285"/>
      <c r="H3" s="285"/>
      <c r="I3" s="285"/>
      <c r="J3" s="285"/>
      <c r="K3" s="285"/>
      <c r="L3" s="285"/>
      <c r="M3" s="285"/>
      <c r="N3" s="285"/>
      <c r="O3" s="285"/>
      <c r="P3" s="285"/>
      <c r="Q3" s="285"/>
      <c r="R3" s="285"/>
      <c r="S3" s="285"/>
      <c r="T3" s="285"/>
      <c r="U3" s="285"/>
    </row>
    <row r="4" spans="2:21" s="94" customFormat="1" ht="43.25" customHeight="1" x14ac:dyDescent="0.3">
      <c r="C4" s="153"/>
      <c r="D4" s="6"/>
      <c r="E4" s="514" t="s">
        <v>4</v>
      </c>
      <c r="F4" s="514"/>
      <c r="G4" s="6"/>
      <c r="H4" s="513" t="s">
        <v>343</v>
      </c>
      <c r="I4" s="513"/>
      <c r="J4" s="6"/>
      <c r="K4" s="514" t="s">
        <v>25</v>
      </c>
      <c r="L4" s="514"/>
      <c r="M4" s="6"/>
      <c r="N4" s="514" t="s">
        <v>373</v>
      </c>
      <c r="O4" s="514"/>
      <c r="P4" s="6"/>
      <c r="Q4" s="635" t="str">
        <f>'Annual Capacity'!Y4</f>
        <v>Total of All Projects               as 06/30/2025 (kW)</v>
      </c>
      <c r="R4" s="636"/>
      <c r="U4" s="15"/>
    </row>
    <row r="5" spans="2:21" s="95" customFormat="1" ht="42" x14ac:dyDescent="0.3">
      <c r="C5" s="217" t="s">
        <v>34</v>
      </c>
      <c r="D5" s="44"/>
      <c r="E5" s="59" t="s">
        <v>8</v>
      </c>
      <c r="F5" s="123" t="s">
        <v>10</v>
      </c>
      <c r="G5" s="44"/>
      <c r="H5" s="59" t="s">
        <v>8</v>
      </c>
      <c r="I5" s="59" t="s">
        <v>10</v>
      </c>
      <c r="J5" s="44"/>
      <c r="K5" s="59" t="s">
        <v>8</v>
      </c>
      <c r="L5" s="59" t="s">
        <v>10</v>
      </c>
      <c r="M5" s="44"/>
      <c r="N5" s="59" t="s">
        <v>8</v>
      </c>
      <c r="O5" s="59" t="s">
        <v>10</v>
      </c>
      <c r="P5" s="44"/>
      <c r="Q5" s="212" t="s">
        <v>7</v>
      </c>
      <c r="R5" s="212" t="s">
        <v>11</v>
      </c>
      <c r="T5" s="218" t="s">
        <v>56</v>
      </c>
      <c r="U5" s="15"/>
    </row>
    <row r="6" spans="2:21" s="95" customFormat="1" x14ac:dyDescent="0.3">
      <c r="B6" s="95">
        <v>1</v>
      </c>
      <c r="C6" s="215" t="s">
        <v>35</v>
      </c>
      <c r="D6" s="98"/>
      <c r="E6" s="368">
        <v>2292</v>
      </c>
      <c r="F6" s="368">
        <v>23267.156999999999</v>
      </c>
      <c r="G6" s="80"/>
      <c r="H6" s="368">
        <v>179</v>
      </c>
      <c r="I6" s="368">
        <v>35073.169000000002</v>
      </c>
      <c r="J6" s="80"/>
      <c r="K6" s="369">
        <v>5</v>
      </c>
      <c r="L6" s="368">
        <v>33383.089999999997</v>
      </c>
      <c r="M6" s="80"/>
      <c r="N6" s="369">
        <v>0</v>
      </c>
      <c r="O6" s="368">
        <v>0</v>
      </c>
      <c r="P6" s="98"/>
      <c r="Q6" s="213">
        <f t="shared" ref="Q6:Q26" si="0">SUM(E6+H6+K6+N6)</f>
        <v>2476</v>
      </c>
      <c r="R6" s="213">
        <f t="shared" ref="R6:R26" si="1">SUM(F6+I6+L6+O6)</f>
        <v>91723.415999999997</v>
      </c>
      <c r="T6" s="29">
        <f>R6/$R$28</f>
        <v>1.7744846495245468E-2</v>
      </c>
      <c r="U6" s="15"/>
    </row>
    <row r="7" spans="2:21" s="95" customFormat="1" x14ac:dyDescent="0.3">
      <c r="B7" s="95">
        <v>2</v>
      </c>
      <c r="C7" s="215" t="s">
        <v>36</v>
      </c>
      <c r="D7" s="98"/>
      <c r="E7" s="368">
        <v>2048</v>
      </c>
      <c r="F7" s="368">
        <v>19821.501</v>
      </c>
      <c r="G7" s="80"/>
      <c r="H7" s="368">
        <v>149</v>
      </c>
      <c r="I7" s="368">
        <v>56002.347000000002</v>
      </c>
      <c r="J7" s="80"/>
      <c r="K7" s="369">
        <v>8</v>
      </c>
      <c r="L7" s="368">
        <v>53167.504000000001</v>
      </c>
      <c r="M7" s="80"/>
      <c r="N7" s="369">
        <v>0</v>
      </c>
      <c r="O7" s="368">
        <v>0</v>
      </c>
      <c r="P7" s="98"/>
      <c r="Q7" s="213">
        <f t="shared" si="0"/>
        <v>2205</v>
      </c>
      <c r="R7" s="213">
        <f t="shared" si="1"/>
        <v>128991.352</v>
      </c>
      <c r="T7" s="29">
        <f t="shared" ref="T7:T26" si="2">R7/$R$28</f>
        <v>2.4954715385373069E-2</v>
      </c>
      <c r="U7" s="15"/>
    </row>
    <row r="8" spans="2:21" s="96" customFormat="1" x14ac:dyDescent="0.3">
      <c r="B8" s="95">
        <v>3</v>
      </c>
      <c r="C8" s="215" t="s">
        <v>37</v>
      </c>
      <c r="D8" s="99"/>
      <c r="E8" s="368">
        <v>5361</v>
      </c>
      <c r="F8" s="368">
        <v>47054.080999999998</v>
      </c>
      <c r="G8" s="370"/>
      <c r="H8" s="368">
        <v>424</v>
      </c>
      <c r="I8" s="368">
        <v>119873.726</v>
      </c>
      <c r="J8" s="80"/>
      <c r="K8" s="369">
        <v>3</v>
      </c>
      <c r="L8" s="368">
        <v>30806.19</v>
      </c>
      <c r="M8" s="80"/>
      <c r="N8" s="369">
        <v>6</v>
      </c>
      <c r="O8" s="368">
        <v>4094.67</v>
      </c>
      <c r="P8" s="98"/>
      <c r="Q8" s="213">
        <f t="shared" si="0"/>
        <v>5794</v>
      </c>
      <c r="R8" s="213">
        <f t="shared" si="1"/>
        <v>201828.66700000002</v>
      </c>
      <c r="T8" s="29">
        <f t="shared" si="2"/>
        <v>3.9045849690715999E-2</v>
      </c>
      <c r="U8" s="15"/>
    </row>
    <row r="9" spans="2:21" s="96" customFormat="1" x14ac:dyDescent="0.3">
      <c r="B9" s="95">
        <v>4</v>
      </c>
      <c r="C9" s="215" t="s">
        <v>38</v>
      </c>
      <c r="D9" s="99"/>
      <c r="E9" s="368">
        <v>2688</v>
      </c>
      <c r="F9" s="368">
        <v>30151.385999999999</v>
      </c>
      <c r="G9" s="370"/>
      <c r="H9" s="368">
        <v>208</v>
      </c>
      <c r="I9" s="368">
        <v>26474.530999999999</v>
      </c>
      <c r="J9" s="80"/>
      <c r="K9" s="369">
        <v>13</v>
      </c>
      <c r="L9" s="368">
        <v>80310.024999999994</v>
      </c>
      <c r="M9" s="80"/>
      <c r="N9" s="369">
        <v>1</v>
      </c>
      <c r="O9" s="368">
        <v>682.24</v>
      </c>
      <c r="P9" s="98"/>
      <c r="Q9" s="213">
        <f t="shared" si="0"/>
        <v>2910</v>
      </c>
      <c r="R9" s="213">
        <f t="shared" si="1"/>
        <v>137618.18199999997</v>
      </c>
      <c r="T9" s="29">
        <f t="shared" si="2"/>
        <v>2.6623665155959219E-2</v>
      </c>
      <c r="U9" s="15"/>
    </row>
    <row r="10" spans="2:21" s="95" customFormat="1" x14ac:dyDescent="0.3">
      <c r="B10" s="95">
        <v>5</v>
      </c>
      <c r="C10" s="215" t="s">
        <v>39</v>
      </c>
      <c r="D10" s="98"/>
      <c r="E10" s="368">
        <v>6981</v>
      </c>
      <c r="F10" s="368">
        <v>63440.203999999998</v>
      </c>
      <c r="G10" s="80"/>
      <c r="H10" s="368">
        <v>445</v>
      </c>
      <c r="I10" s="368">
        <v>140119.93700000001</v>
      </c>
      <c r="J10" s="80"/>
      <c r="K10" s="369">
        <v>3</v>
      </c>
      <c r="L10" s="368">
        <v>5755.86</v>
      </c>
      <c r="M10" s="80"/>
      <c r="N10" s="369">
        <v>5</v>
      </c>
      <c r="O10" s="368">
        <v>13572.79</v>
      </c>
      <c r="P10" s="98"/>
      <c r="Q10" s="213">
        <f t="shared" si="0"/>
        <v>7434</v>
      </c>
      <c r="R10" s="213">
        <f t="shared" si="1"/>
        <v>222888.791</v>
      </c>
      <c r="T10" s="29">
        <f t="shared" si="2"/>
        <v>4.3120149186395867E-2</v>
      </c>
      <c r="U10" s="15"/>
    </row>
    <row r="11" spans="2:21" s="95" customFormat="1" x14ac:dyDescent="0.3">
      <c r="B11" s="95">
        <v>6</v>
      </c>
      <c r="C11" s="215" t="s">
        <v>40</v>
      </c>
      <c r="D11" s="98"/>
      <c r="E11" s="368">
        <v>6490</v>
      </c>
      <c r="F11" s="368">
        <v>50230.98</v>
      </c>
      <c r="G11" s="80"/>
      <c r="H11" s="368">
        <v>344</v>
      </c>
      <c r="I11" s="368">
        <v>69931.418000000005</v>
      </c>
      <c r="J11" s="80"/>
      <c r="K11" s="369">
        <v>5</v>
      </c>
      <c r="L11" s="368">
        <v>3514.01</v>
      </c>
      <c r="M11" s="80"/>
      <c r="N11" s="369">
        <v>1</v>
      </c>
      <c r="O11" s="368">
        <v>272.55</v>
      </c>
      <c r="P11" s="98"/>
      <c r="Q11" s="213">
        <f t="shared" si="0"/>
        <v>6840</v>
      </c>
      <c r="R11" s="213">
        <f t="shared" si="1"/>
        <v>123948.95800000001</v>
      </c>
      <c r="T11" s="29">
        <f t="shared" si="2"/>
        <v>2.397921194905811E-2</v>
      </c>
      <c r="U11" s="15"/>
    </row>
    <row r="12" spans="2:21" s="95" customFormat="1" x14ac:dyDescent="0.3">
      <c r="B12" s="95">
        <v>7</v>
      </c>
      <c r="C12" s="215" t="s">
        <v>41</v>
      </c>
      <c r="D12" s="98"/>
      <c r="E12" s="368">
        <v>11679</v>
      </c>
      <c r="F12" s="368">
        <v>89844.695000000007</v>
      </c>
      <c r="G12" s="80"/>
      <c r="H12" s="368">
        <v>739</v>
      </c>
      <c r="I12" s="368">
        <v>143200.408</v>
      </c>
      <c r="J12" s="80"/>
      <c r="K12" s="369">
        <v>2</v>
      </c>
      <c r="L12" s="368">
        <v>2688.92</v>
      </c>
      <c r="M12" s="80"/>
      <c r="N12" s="369">
        <v>7</v>
      </c>
      <c r="O12" s="368">
        <v>11312.7</v>
      </c>
      <c r="P12" s="98"/>
      <c r="Q12" s="213">
        <f t="shared" si="0"/>
        <v>12427</v>
      </c>
      <c r="R12" s="213">
        <f t="shared" si="1"/>
        <v>247046.72300000003</v>
      </c>
      <c r="T12" s="29">
        <f t="shared" si="2"/>
        <v>4.7793751780771318E-2</v>
      </c>
      <c r="U12" s="15"/>
    </row>
    <row r="13" spans="2:21" s="95" customFormat="1" x14ac:dyDescent="0.3">
      <c r="B13" s="95">
        <v>8</v>
      </c>
      <c r="C13" s="215" t="s">
        <v>42</v>
      </c>
      <c r="D13" s="98"/>
      <c r="E13" s="368">
        <v>3075</v>
      </c>
      <c r="F13" s="368">
        <v>19664.876</v>
      </c>
      <c r="G13" s="80"/>
      <c r="H13" s="368">
        <v>355</v>
      </c>
      <c r="I13" s="368">
        <v>108182.13499999999</v>
      </c>
      <c r="J13" s="80"/>
      <c r="K13" s="369">
        <v>7</v>
      </c>
      <c r="L13" s="368">
        <v>9077.125</v>
      </c>
      <c r="M13" s="80"/>
      <c r="N13" s="369">
        <v>10</v>
      </c>
      <c r="O13" s="368">
        <v>11309.33</v>
      </c>
      <c r="P13" s="98"/>
      <c r="Q13" s="213">
        <f t="shared" si="0"/>
        <v>3447</v>
      </c>
      <c r="R13" s="213">
        <f t="shared" si="1"/>
        <v>148233.46599999999</v>
      </c>
      <c r="T13" s="29">
        <f t="shared" si="2"/>
        <v>2.8677301983914206E-2</v>
      </c>
      <c r="U13" s="15"/>
    </row>
    <row r="14" spans="2:21" s="93" customFormat="1" x14ac:dyDescent="0.35">
      <c r="B14" s="95">
        <v>9</v>
      </c>
      <c r="C14" s="215" t="s">
        <v>43</v>
      </c>
      <c r="D14" s="98"/>
      <c r="E14" s="368">
        <v>8730</v>
      </c>
      <c r="F14" s="368">
        <v>60468.135999999999</v>
      </c>
      <c r="G14" s="80"/>
      <c r="H14" s="368">
        <v>434</v>
      </c>
      <c r="I14" s="368">
        <v>103725.507</v>
      </c>
      <c r="J14" s="80"/>
      <c r="K14" s="369">
        <v>15</v>
      </c>
      <c r="L14" s="368">
        <v>12831.09</v>
      </c>
      <c r="M14" s="80"/>
      <c r="N14" s="369">
        <v>3</v>
      </c>
      <c r="O14" s="368">
        <v>5730.76</v>
      </c>
      <c r="P14" s="98"/>
      <c r="Q14" s="213">
        <f t="shared" si="0"/>
        <v>9182</v>
      </c>
      <c r="R14" s="213">
        <f t="shared" si="1"/>
        <v>182755.49299999999</v>
      </c>
      <c r="T14" s="29">
        <f t="shared" si="2"/>
        <v>3.5355946288000303E-2</v>
      </c>
      <c r="U14" s="15"/>
    </row>
    <row r="15" spans="2:21" x14ac:dyDescent="0.35">
      <c r="B15" s="95">
        <v>10</v>
      </c>
      <c r="C15" s="215" t="s">
        <v>44</v>
      </c>
      <c r="D15" s="80"/>
      <c r="E15" s="368">
        <v>11386</v>
      </c>
      <c r="F15" s="368">
        <v>79950.938999999998</v>
      </c>
      <c r="G15" s="80"/>
      <c r="H15" s="368">
        <v>446</v>
      </c>
      <c r="I15" s="368">
        <v>109512.5</v>
      </c>
      <c r="J15" s="80"/>
      <c r="K15" s="369">
        <v>10</v>
      </c>
      <c r="L15" s="368">
        <v>6375.6949999999997</v>
      </c>
      <c r="M15" s="80"/>
      <c r="N15" s="369">
        <v>4</v>
      </c>
      <c r="O15" s="368">
        <v>11003.51</v>
      </c>
      <c r="P15" s="80"/>
      <c r="Q15" s="213">
        <f t="shared" si="0"/>
        <v>11846</v>
      </c>
      <c r="R15" s="213">
        <f t="shared" si="1"/>
        <v>206842.64400000003</v>
      </c>
      <c r="T15" s="29">
        <f t="shared" si="2"/>
        <v>4.001585556354232E-2</v>
      </c>
      <c r="U15" s="15"/>
    </row>
    <row r="16" spans="2:21" s="93" customFormat="1" x14ac:dyDescent="0.35">
      <c r="B16" s="95">
        <v>11</v>
      </c>
      <c r="C16" s="215" t="s">
        <v>45</v>
      </c>
      <c r="D16" s="98"/>
      <c r="E16" s="368">
        <v>19361</v>
      </c>
      <c r="F16" s="368">
        <v>157498.95300000001</v>
      </c>
      <c r="G16" s="80"/>
      <c r="H16" s="368">
        <v>893</v>
      </c>
      <c r="I16" s="368">
        <v>376282.98100000003</v>
      </c>
      <c r="J16" s="80"/>
      <c r="K16" s="369">
        <v>31</v>
      </c>
      <c r="L16" s="368">
        <v>80328.971000000005</v>
      </c>
      <c r="M16" s="80"/>
      <c r="N16" s="369">
        <v>18</v>
      </c>
      <c r="O16" s="368">
        <v>40831.82</v>
      </c>
      <c r="P16" s="98"/>
      <c r="Q16" s="213">
        <f t="shared" si="0"/>
        <v>20303</v>
      </c>
      <c r="R16" s="213">
        <f t="shared" si="1"/>
        <v>654942.72499999998</v>
      </c>
      <c r="T16" s="29">
        <f t="shared" si="2"/>
        <v>0.12670546546481398</v>
      </c>
      <c r="U16" s="15"/>
    </row>
    <row r="17" spans="2:26" x14ac:dyDescent="0.35">
      <c r="B17" s="95">
        <v>12</v>
      </c>
      <c r="C17" s="215" t="s">
        <v>46</v>
      </c>
      <c r="D17" s="80"/>
      <c r="E17" s="368">
        <v>8422</v>
      </c>
      <c r="F17" s="368">
        <v>71968.248000000007</v>
      </c>
      <c r="G17" s="80"/>
      <c r="H17" s="368">
        <v>495</v>
      </c>
      <c r="I17" s="368">
        <v>169136.465</v>
      </c>
      <c r="J17" s="80"/>
      <c r="K17" s="369">
        <v>14</v>
      </c>
      <c r="L17" s="368">
        <v>32943.985000000001</v>
      </c>
      <c r="M17" s="80"/>
      <c r="N17" s="369">
        <v>5</v>
      </c>
      <c r="O17" s="368">
        <v>7990.17</v>
      </c>
      <c r="P17" s="80"/>
      <c r="Q17" s="213">
        <f t="shared" si="0"/>
        <v>8936</v>
      </c>
      <c r="R17" s="213">
        <f t="shared" si="1"/>
        <v>282038.86799999996</v>
      </c>
      <c r="T17" s="29">
        <f t="shared" si="2"/>
        <v>5.4563345289634635E-2</v>
      </c>
      <c r="U17" s="15"/>
    </row>
    <row r="18" spans="2:26" x14ac:dyDescent="0.35">
      <c r="B18" s="95">
        <v>13</v>
      </c>
      <c r="C18" s="215" t="s">
        <v>47</v>
      </c>
      <c r="D18" s="80"/>
      <c r="E18" s="368">
        <v>18494</v>
      </c>
      <c r="F18" s="368">
        <v>166414.91</v>
      </c>
      <c r="G18" s="80"/>
      <c r="H18" s="368">
        <v>745</v>
      </c>
      <c r="I18" s="368">
        <v>181246.845</v>
      </c>
      <c r="J18" s="80"/>
      <c r="K18" s="369">
        <v>22</v>
      </c>
      <c r="L18" s="368">
        <v>167652.69500000001</v>
      </c>
      <c r="M18" s="80"/>
      <c r="N18" s="369">
        <v>29</v>
      </c>
      <c r="O18" s="368">
        <v>27626.2</v>
      </c>
      <c r="P18" s="80"/>
      <c r="Q18" s="213">
        <f t="shared" si="0"/>
        <v>19290</v>
      </c>
      <c r="R18" s="213">
        <f t="shared" si="1"/>
        <v>542940.65</v>
      </c>
      <c r="T18" s="29">
        <f t="shared" si="2"/>
        <v>0.10503750198617544</v>
      </c>
      <c r="U18" s="15"/>
    </row>
    <row r="19" spans="2:26" x14ac:dyDescent="0.35">
      <c r="B19" s="95">
        <v>14</v>
      </c>
      <c r="C19" s="215" t="s">
        <v>48</v>
      </c>
      <c r="D19" s="80"/>
      <c r="E19" s="368">
        <v>18116</v>
      </c>
      <c r="F19" s="368">
        <v>153817.11499999999</v>
      </c>
      <c r="G19" s="80"/>
      <c r="H19" s="368">
        <v>596</v>
      </c>
      <c r="I19" s="368">
        <v>152364.80300000001</v>
      </c>
      <c r="J19" s="80"/>
      <c r="K19" s="369">
        <v>16</v>
      </c>
      <c r="L19" s="368">
        <v>34956.834999999999</v>
      </c>
      <c r="M19" s="80"/>
      <c r="N19" s="369">
        <v>5</v>
      </c>
      <c r="O19" s="368">
        <v>5374.24</v>
      </c>
      <c r="P19" s="80"/>
      <c r="Q19" s="213">
        <f t="shared" si="0"/>
        <v>18733</v>
      </c>
      <c r="R19" s="213">
        <f t="shared" si="1"/>
        <v>346512.99300000002</v>
      </c>
      <c r="T19" s="29">
        <f t="shared" si="2"/>
        <v>6.7036533717770255E-2</v>
      </c>
      <c r="U19" s="15"/>
    </row>
    <row r="20" spans="2:26" x14ac:dyDescent="0.35">
      <c r="B20" s="95">
        <v>15</v>
      </c>
      <c r="C20" s="215" t="s">
        <v>49</v>
      </c>
      <c r="D20" s="80"/>
      <c r="E20" s="368">
        <v>13505</v>
      </c>
      <c r="F20" s="368">
        <v>126752.849</v>
      </c>
      <c r="G20" s="80"/>
      <c r="H20" s="368">
        <v>382</v>
      </c>
      <c r="I20" s="368">
        <v>101984.879</v>
      </c>
      <c r="J20" s="80"/>
      <c r="K20" s="369">
        <v>6</v>
      </c>
      <c r="L20" s="368">
        <v>26698.174999999999</v>
      </c>
      <c r="M20" s="80"/>
      <c r="N20" s="369">
        <v>3</v>
      </c>
      <c r="O20" s="368">
        <v>5353.88</v>
      </c>
      <c r="P20" s="80"/>
      <c r="Q20" s="213">
        <f t="shared" si="0"/>
        <v>13896</v>
      </c>
      <c r="R20" s="213">
        <f t="shared" si="1"/>
        <v>260789.783</v>
      </c>
      <c r="T20" s="29">
        <f t="shared" si="2"/>
        <v>5.0452489327952807E-2</v>
      </c>
      <c r="U20" s="15"/>
    </row>
    <row r="21" spans="2:26" x14ac:dyDescent="0.35">
      <c r="B21" s="95">
        <v>16</v>
      </c>
      <c r="C21" s="215" t="s">
        <v>50</v>
      </c>
      <c r="D21" s="80"/>
      <c r="E21" s="368">
        <v>4182</v>
      </c>
      <c r="F21" s="368">
        <v>45009.125</v>
      </c>
      <c r="G21" s="80"/>
      <c r="H21" s="368">
        <v>219</v>
      </c>
      <c r="I21" s="368">
        <v>15639.596</v>
      </c>
      <c r="J21" s="80"/>
      <c r="K21" s="369">
        <v>3</v>
      </c>
      <c r="L21" s="368">
        <v>22196.884999999998</v>
      </c>
      <c r="M21" s="80"/>
      <c r="N21" s="369">
        <v>0</v>
      </c>
      <c r="O21" s="368">
        <v>0</v>
      </c>
      <c r="P21" s="80"/>
      <c r="Q21" s="213">
        <f t="shared" si="0"/>
        <v>4404</v>
      </c>
      <c r="R21" s="213">
        <f t="shared" si="1"/>
        <v>82845.606</v>
      </c>
      <c r="T21" s="29">
        <f t="shared" si="2"/>
        <v>1.6027342039633442E-2</v>
      </c>
      <c r="U21" s="15"/>
    </row>
    <row r="22" spans="2:26" x14ac:dyDescent="0.35">
      <c r="B22" s="95">
        <v>17</v>
      </c>
      <c r="C22" s="215" t="s">
        <v>51</v>
      </c>
      <c r="D22" s="80"/>
      <c r="E22" s="368">
        <v>15108</v>
      </c>
      <c r="F22" s="368">
        <v>136596.92800000001</v>
      </c>
      <c r="G22" s="80"/>
      <c r="H22" s="368">
        <v>845</v>
      </c>
      <c r="I22" s="368">
        <v>143128.807</v>
      </c>
      <c r="J22" s="80"/>
      <c r="K22" s="369">
        <v>13</v>
      </c>
      <c r="L22" s="368">
        <v>106655.39</v>
      </c>
      <c r="M22" s="80"/>
      <c r="N22" s="369">
        <v>7</v>
      </c>
      <c r="O22" s="368">
        <v>5915.26</v>
      </c>
      <c r="P22" s="80"/>
      <c r="Q22" s="213">
        <f t="shared" si="0"/>
        <v>15973</v>
      </c>
      <c r="R22" s="213">
        <f t="shared" si="1"/>
        <v>392296.38500000001</v>
      </c>
      <c r="T22" s="29">
        <f t="shared" si="2"/>
        <v>7.5893805922630675E-2</v>
      </c>
      <c r="U22" s="15"/>
    </row>
    <row r="23" spans="2:26" x14ac:dyDescent="0.35">
      <c r="B23" s="95">
        <v>18</v>
      </c>
      <c r="C23" s="215" t="s">
        <v>52</v>
      </c>
      <c r="D23" s="80"/>
      <c r="E23" s="368">
        <v>25432</v>
      </c>
      <c r="F23" s="368">
        <v>225700.37</v>
      </c>
      <c r="G23" s="80"/>
      <c r="H23" s="368">
        <v>732</v>
      </c>
      <c r="I23" s="368">
        <v>147571.04800000001</v>
      </c>
      <c r="J23" s="80"/>
      <c r="K23" s="369">
        <v>4</v>
      </c>
      <c r="L23" s="368">
        <v>51824.97</v>
      </c>
      <c r="M23" s="80"/>
      <c r="N23" s="369">
        <v>12</v>
      </c>
      <c r="O23" s="368">
        <v>26428.240000000002</v>
      </c>
      <c r="P23" s="80"/>
      <c r="Q23" s="213">
        <f t="shared" si="0"/>
        <v>26180</v>
      </c>
      <c r="R23" s="213">
        <f t="shared" si="1"/>
        <v>451524.62800000003</v>
      </c>
      <c r="T23" s="29">
        <f t="shared" si="2"/>
        <v>8.7352124049575458E-2</v>
      </c>
      <c r="U23" s="15"/>
    </row>
    <row r="24" spans="2:26" x14ac:dyDescent="0.35">
      <c r="B24" s="95">
        <v>19</v>
      </c>
      <c r="C24" s="215" t="s">
        <v>53</v>
      </c>
      <c r="D24" s="80"/>
      <c r="E24" s="368">
        <v>14768</v>
      </c>
      <c r="F24" s="368">
        <v>131803.82999999999</v>
      </c>
      <c r="G24" s="80"/>
      <c r="H24" s="368">
        <v>571</v>
      </c>
      <c r="I24" s="368">
        <v>75549.535000000003</v>
      </c>
      <c r="J24" s="80"/>
      <c r="K24" s="369">
        <v>4</v>
      </c>
      <c r="L24" s="368">
        <v>19549.580000000002</v>
      </c>
      <c r="M24" s="80"/>
      <c r="N24" s="369">
        <v>1</v>
      </c>
      <c r="O24" s="368">
        <v>921.83</v>
      </c>
      <c r="P24" s="80"/>
      <c r="Q24" s="213">
        <f t="shared" si="0"/>
        <v>15344</v>
      </c>
      <c r="R24" s="213">
        <f t="shared" si="1"/>
        <v>227824.77499999999</v>
      </c>
      <c r="T24" s="29">
        <f t="shared" si="2"/>
        <v>4.4075066504161133E-2</v>
      </c>
      <c r="U24" s="15"/>
      <c r="Z24" s="225"/>
    </row>
    <row r="25" spans="2:26" ht="17.399999999999999" customHeight="1" x14ac:dyDescent="0.35">
      <c r="B25" s="95">
        <v>20</v>
      </c>
      <c r="C25" s="216" t="s">
        <v>54</v>
      </c>
      <c r="D25" s="80"/>
      <c r="E25" s="368">
        <v>6071</v>
      </c>
      <c r="F25" s="368">
        <v>54878.108</v>
      </c>
      <c r="G25" s="80"/>
      <c r="H25" s="368">
        <v>252</v>
      </c>
      <c r="I25" s="368">
        <v>64192.656999999999</v>
      </c>
      <c r="J25" s="80"/>
      <c r="K25" s="369">
        <v>9</v>
      </c>
      <c r="L25" s="368">
        <v>39329.129999999997</v>
      </c>
      <c r="M25" s="80"/>
      <c r="N25" s="369">
        <v>1</v>
      </c>
      <c r="O25" s="368">
        <v>2004.48</v>
      </c>
      <c r="P25" s="80"/>
      <c r="Q25" s="213">
        <f t="shared" si="0"/>
        <v>6333</v>
      </c>
      <c r="R25" s="213">
        <f>SUM(F25+I25+L25+O25)</f>
        <v>160404.375</v>
      </c>
      <c r="T25" s="29">
        <f t="shared" si="2"/>
        <v>3.1031890608400253E-2</v>
      </c>
      <c r="U25" s="15"/>
    </row>
    <row r="26" spans="2:26" x14ac:dyDescent="0.35">
      <c r="B26" s="95">
        <v>21</v>
      </c>
      <c r="C26" s="215" t="s">
        <v>55</v>
      </c>
      <c r="D26" s="80"/>
      <c r="E26" s="368">
        <v>6008</v>
      </c>
      <c r="F26" s="368">
        <v>52345.283000000003</v>
      </c>
      <c r="G26" s="80"/>
      <c r="H26" s="368">
        <v>319</v>
      </c>
      <c r="I26" s="368">
        <v>22673.395</v>
      </c>
      <c r="J26" s="80"/>
      <c r="K26" s="369">
        <v>0</v>
      </c>
      <c r="L26" s="368">
        <v>0</v>
      </c>
      <c r="M26" s="80"/>
      <c r="N26" s="369">
        <v>0</v>
      </c>
      <c r="O26" s="368">
        <v>0</v>
      </c>
      <c r="P26" s="80"/>
      <c r="Q26" s="213">
        <f t="shared" si="0"/>
        <v>6327</v>
      </c>
      <c r="R26" s="213">
        <f t="shared" si="1"/>
        <v>75018.678</v>
      </c>
      <c r="T26" s="29">
        <f t="shared" si="2"/>
        <v>1.4513141610275922E-2</v>
      </c>
      <c r="U26" s="15"/>
    </row>
    <row r="27" spans="2:26" s="93" customFormat="1" ht="7.25" customHeight="1" x14ac:dyDescent="0.35">
      <c r="C27" s="100"/>
      <c r="D27" s="98"/>
      <c r="E27" s="371"/>
      <c r="F27" s="371"/>
      <c r="G27" s="80"/>
      <c r="H27" s="80"/>
      <c r="I27" s="371"/>
      <c r="J27" s="80"/>
      <c r="K27" s="80"/>
      <c r="L27" s="371"/>
      <c r="M27" s="80"/>
      <c r="N27" s="80"/>
      <c r="O27" s="371"/>
      <c r="P27" s="98"/>
      <c r="Q27" s="97"/>
      <c r="R27" s="97"/>
      <c r="U27" s="15"/>
    </row>
    <row r="28" spans="2:26" s="102" customFormat="1" ht="18" x14ac:dyDescent="0.4">
      <c r="C28" s="219" t="s">
        <v>57</v>
      </c>
      <c r="D28" s="101"/>
      <c r="E28" s="372">
        <f>SUM(E6:E26)</f>
        <v>210197</v>
      </c>
      <c r="F28" s="372">
        <f>SUM(F6:F26)</f>
        <v>1806679.6740000003</v>
      </c>
      <c r="G28" s="101"/>
      <c r="H28" s="372">
        <f>SUM(H6:H26)</f>
        <v>9772</v>
      </c>
      <c r="I28" s="372">
        <f>SUM(I6:I26)</f>
        <v>2361866.6890000002</v>
      </c>
      <c r="J28" s="101"/>
      <c r="K28" s="372">
        <f>SUM(K6:K26)</f>
        <v>193</v>
      </c>
      <c r="L28" s="372">
        <f>SUM(L6:L26)</f>
        <v>820046.125</v>
      </c>
      <c r="M28" s="101"/>
      <c r="N28" s="372">
        <f>SUM(N6:N26)</f>
        <v>118</v>
      </c>
      <c r="O28" s="372">
        <f>SUM(O6:O26)</f>
        <v>180424.66999999998</v>
      </c>
      <c r="P28" s="101"/>
      <c r="Q28" s="214">
        <f>SUM(Q6:Q26)</f>
        <v>220280</v>
      </c>
      <c r="R28" s="214">
        <f>SUM(R6:R26)</f>
        <v>5169017.1580000008</v>
      </c>
      <c r="T28" s="391">
        <f>SUM(T6:T26)</f>
        <v>1</v>
      </c>
      <c r="U28" s="103"/>
    </row>
    <row r="29" spans="2:26" ht="16.25" customHeight="1" x14ac:dyDescent="0.35">
      <c r="H29" s="125"/>
      <c r="I29" s="125"/>
      <c r="K29" s="125"/>
      <c r="R29" s="296"/>
    </row>
    <row r="30" spans="2:26" ht="31.25" customHeight="1" x14ac:dyDescent="0.35">
      <c r="C30" s="634" t="s">
        <v>320</v>
      </c>
      <c r="D30" s="634"/>
      <c r="E30" s="634"/>
      <c r="F30" s="634"/>
      <c r="G30" s="634"/>
      <c r="H30" s="634"/>
      <c r="I30" s="634"/>
      <c r="J30" s="634"/>
      <c r="K30" s="634"/>
      <c r="L30" s="634"/>
      <c r="M30" s="634"/>
      <c r="N30" s="634"/>
      <c r="O30" s="634"/>
      <c r="P30" s="634"/>
      <c r="Q30" s="634"/>
      <c r="R30" s="634"/>
      <c r="S30" s="634"/>
      <c r="T30" s="634"/>
      <c r="U30" s="634"/>
    </row>
    <row r="31" spans="2:26" ht="6.65" customHeight="1" x14ac:dyDescent="0.35">
      <c r="C31" s="634"/>
      <c r="D31" s="634"/>
      <c r="E31" s="634"/>
      <c r="F31" s="634"/>
      <c r="G31" s="634"/>
      <c r="H31" s="634"/>
      <c r="I31" s="634"/>
      <c r="J31" s="634"/>
      <c r="K31" s="634"/>
      <c r="L31" s="634"/>
      <c r="M31" s="634"/>
      <c r="N31" s="634"/>
      <c r="O31" s="634"/>
      <c r="P31" s="634"/>
      <c r="Q31" s="634"/>
      <c r="R31" s="634"/>
      <c r="S31" s="634"/>
      <c r="T31" s="634"/>
      <c r="U31" s="634"/>
    </row>
    <row r="32" spans="2:26" x14ac:dyDescent="0.35">
      <c r="C32" s="634"/>
      <c r="D32" s="634"/>
      <c r="E32" s="634"/>
      <c r="F32" s="634"/>
      <c r="G32" s="634"/>
      <c r="H32" s="634"/>
      <c r="I32" s="634"/>
      <c r="J32" s="634"/>
      <c r="K32" s="634"/>
      <c r="L32" s="634"/>
      <c r="M32" s="634"/>
      <c r="N32" s="634"/>
      <c r="O32" s="634"/>
      <c r="P32" s="634"/>
      <c r="Q32" s="634"/>
      <c r="R32" s="634"/>
      <c r="S32" s="634"/>
      <c r="T32" s="634"/>
      <c r="U32" s="634"/>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O42" sqref="O42"/>
    </sheetView>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48"/>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7" width="0.90625" style="1" customWidth="1"/>
    <col min="18" max="18" width="9.54296875" style="1" customWidth="1"/>
    <col min="19" max="19" width="10.36328125" style="1" customWidth="1"/>
    <col min="20" max="20" width="0.90625" style="1" customWidth="1"/>
    <col min="21" max="21" width="10.6328125" style="1" customWidth="1"/>
    <col min="22" max="22" width="10.453125" style="1" bestFit="1" customWidth="1"/>
    <col min="23" max="23" width="0.90625" style="1" customWidth="1"/>
    <col min="24" max="24" width="10" style="1" bestFit="1" customWidth="1"/>
    <col min="25" max="25" width="14.6328125" style="1" bestFit="1" customWidth="1"/>
    <col min="26" max="26" width="1" style="1" customWidth="1"/>
    <col min="27" max="27" width="10.36328125" style="252" customWidth="1"/>
    <col min="28" max="28" width="16" style="252" bestFit="1" customWidth="1"/>
    <col min="29" max="29" width="1" style="252" customWidth="1"/>
    <col min="30" max="30" width="10.6328125" style="338" bestFit="1" customWidth="1"/>
    <col min="31" max="31" width="10.36328125" style="338" bestFit="1" customWidth="1"/>
    <col min="32" max="16384" width="10.36328125" style="1"/>
  </cols>
  <sheetData>
    <row r="1" spans="1:34" ht="20" x14ac:dyDescent="0.4">
      <c r="A1" s="548" t="str">
        <f>'Annual Capacity'!G1</f>
        <v xml:space="preserve"> New Jersey Solar Installations Report as of</v>
      </c>
      <c r="B1" s="548"/>
      <c r="C1" s="548"/>
      <c r="D1" s="548"/>
      <c r="E1" s="548"/>
      <c r="F1" s="548"/>
      <c r="G1" s="381">
        <f>'Annual Capacity'!M1</f>
        <v>45838</v>
      </c>
      <c r="H1" s="549" t="s">
        <v>293</v>
      </c>
      <c r="I1" s="549"/>
      <c r="J1" s="549"/>
      <c r="K1" s="184"/>
      <c r="L1" s="184"/>
      <c r="M1" s="184"/>
      <c r="N1" s="184"/>
      <c r="Q1" s="184"/>
      <c r="R1" s="184"/>
      <c r="X1" s="102"/>
      <c r="Y1" s="119"/>
      <c r="Z1" s="119"/>
      <c r="AA1" s="251"/>
      <c r="AB1" s="251"/>
      <c r="AC1" s="251"/>
      <c r="AD1" s="337"/>
      <c r="AE1" s="337"/>
      <c r="AF1" s="119"/>
      <c r="AG1" s="119"/>
      <c r="AH1" s="119"/>
    </row>
    <row r="2" spans="1:34" ht="10.25" customHeight="1" x14ac:dyDescent="0.35">
      <c r="A2" s="13"/>
      <c r="B2" s="14"/>
      <c r="C2" s="124"/>
      <c r="E2" s="13"/>
      <c r="F2" s="13"/>
      <c r="G2" s="13"/>
      <c r="H2" s="124"/>
      <c r="I2" s="13"/>
      <c r="J2" s="13"/>
      <c r="AA2" s="108"/>
      <c r="AB2" s="108"/>
      <c r="AC2" s="108"/>
      <c r="AE2" s="264"/>
    </row>
    <row r="3" spans="1:34" ht="15.65" customHeight="1" x14ac:dyDescent="0.3">
      <c r="A3" s="35"/>
      <c r="B3" s="513" t="s">
        <v>72</v>
      </c>
      <c r="C3" s="513"/>
      <c r="D3" s="6"/>
      <c r="E3" s="555" t="s">
        <v>9</v>
      </c>
      <c r="F3" s="556"/>
      <c r="G3" s="555" t="s">
        <v>9</v>
      </c>
      <c r="H3" s="556"/>
      <c r="I3" s="555" t="s">
        <v>9</v>
      </c>
      <c r="J3" s="556"/>
      <c r="K3" s="557" t="s">
        <v>9</v>
      </c>
      <c r="L3" s="558"/>
      <c r="M3" s="6"/>
      <c r="N3" s="513" t="s">
        <v>414</v>
      </c>
      <c r="O3" s="513"/>
      <c r="P3" s="6"/>
      <c r="Q3" s="6"/>
      <c r="R3" s="542" t="s">
        <v>71</v>
      </c>
      <c r="S3" s="543"/>
      <c r="T3" s="6"/>
      <c r="U3" s="542" t="s">
        <v>298</v>
      </c>
      <c r="V3" s="543"/>
      <c r="W3" s="6"/>
      <c r="X3" s="526" t="str">
        <f>'Annual Capacity'!Y4</f>
        <v>Total of All Projects               as 06/30/2025 (kW)</v>
      </c>
      <c r="Y3" s="527"/>
      <c r="AA3" s="517" t="str">
        <f>'Annual Capacity'!AB2</f>
        <v>Previously Reported through 05/31/2025</v>
      </c>
      <c r="AB3" s="517"/>
      <c r="AC3" s="108"/>
      <c r="AD3" s="550" t="str">
        <f>'Annual Capacity'!AE2</f>
        <v>Difference between  05/31/2025 and 06/30/2025</v>
      </c>
      <c r="AE3" s="550"/>
    </row>
    <row r="4" spans="1:34" ht="33.65" customHeight="1" x14ac:dyDescent="0.3">
      <c r="A4" s="36"/>
      <c r="B4" s="554"/>
      <c r="C4" s="554"/>
      <c r="D4" s="6"/>
      <c r="E4" s="546" t="s">
        <v>68</v>
      </c>
      <c r="F4" s="547"/>
      <c r="G4" s="546" t="s">
        <v>73</v>
      </c>
      <c r="H4" s="547"/>
      <c r="I4" s="546" t="s">
        <v>70</v>
      </c>
      <c r="J4" s="547"/>
      <c r="K4" s="552" t="s">
        <v>66</v>
      </c>
      <c r="L4" s="553"/>
      <c r="M4" s="6"/>
      <c r="N4" s="513"/>
      <c r="O4" s="513"/>
      <c r="P4" s="6"/>
      <c r="Q4" s="6"/>
      <c r="R4" s="559"/>
      <c r="S4" s="560"/>
      <c r="T4" s="6"/>
      <c r="U4" s="559"/>
      <c r="V4" s="560"/>
      <c r="W4" s="6"/>
      <c r="X4" s="528"/>
      <c r="Y4" s="529"/>
      <c r="AA4" s="518"/>
      <c r="AB4" s="518"/>
      <c r="AC4" s="108"/>
      <c r="AD4" s="551"/>
      <c r="AE4" s="551"/>
    </row>
    <row r="5" spans="1:34" ht="42" x14ac:dyDescent="0.3">
      <c r="B5" s="59" t="s">
        <v>8</v>
      </c>
      <c r="C5" s="123" t="s">
        <v>60</v>
      </c>
      <c r="D5" s="44"/>
      <c r="E5" s="45" t="s">
        <v>8</v>
      </c>
      <c r="F5" s="45" t="s">
        <v>60</v>
      </c>
      <c r="G5" s="45" t="s">
        <v>8</v>
      </c>
      <c r="H5" s="416"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9"/>
      <c r="AD5" s="265" t="s">
        <v>7</v>
      </c>
      <c r="AE5" s="265" t="s">
        <v>22</v>
      </c>
    </row>
    <row r="6" spans="1:34" ht="4.25" customHeight="1" x14ac:dyDescent="0.3">
      <c r="A6" s="49"/>
      <c r="B6" s="49"/>
      <c r="C6" s="122"/>
      <c r="D6" s="49"/>
      <c r="E6" s="49"/>
      <c r="F6" s="49"/>
      <c r="G6" s="49"/>
      <c r="H6" s="122"/>
      <c r="I6" s="49"/>
      <c r="J6" s="49"/>
      <c r="K6" s="49"/>
      <c r="L6" s="49"/>
      <c r="M6" s="44"/>
      <c r="N6" s="44"/>
      <c r="O6" s="44"/>
      <c r="P6" s="44"/>
      <c r="Q6" s="44"/>
      <c r="R6" s="44"/>
      <c r="S6" s="44"/>
      <c r="T6" s="44"/>
      <c r="U6" s="44"/>
      <c r="V6" s="44"/>
      <c r="W6" s="7"/>
      <c r="X6" s="44"/>
      <c r="Y6" s="44"/>
      <c r="Z6" s="48"/>
      <c r="AA6" s="51"/>
      <c r="AB6" s="51"/>
      <c r="AC6" s="209"/>
      <c r="AD6" s="266"/>
      <c r="AE6" s="266"/>
    </row>
    <row r="7" spans="1:34" ht="14" x14ac:dyDescent="0.3">
      <c r="A7" s="88" t="s">
        <v>315</v>
      </c>
      <c r="B7" s="49"/>
      <c r="C7" s="122"/>
      <c r="D7" s="49"/>
      <c r="E7" s="49"/>
      <c r="F7" s="49"/>
      <c r="G7" s="49"/>
      <c r="H7" s="122"/>
      <c r="I7" s="49"/>
      <c r="J7" s="49"/>
      <c r="K7" s="49"/>
      <c r="L7" s="49"/>
      <c r="M7" s="44"/>
      <c r="N7" s="44"/>
      <c r="O7" s="44"/>
      <c r="P7" s="44"/>
      <c r="Q7" s="44"/>
      <c r="R7" s="44"/>
      <c r="S7" s="44"/>
      <c r="T7" s="44"/>
      <c r="U7" s="44"/>
      <c r="V7" s="44"/>
      <c r="W7" s="7"/>
      <c r="X7" s="44"/>
      <c r="Y7" s="44"/>
      <c r="Z7" s="48"/>
      <c r="AA7" s="51"/>
      <c r="AB7" s="51"/>
      <c r="AC7" s="209"/>
      <c r="AD7" s="266"/>
      <c r="AE7" s="266"/>
    </row>
    <row r="8" spans="1:34" ht="15" customHeight="1" x14ac:dyDescent="0.3">
      <c r="A8" s="293" t="s">
        <v>74</v>
      </c>
      <c r="B8" s="49"/>
      <c r="C8" s="122"/>
      <c r="D8" s="49"/>
      <c r="E8" s="49"/>
      <c r="F8" s="49"/>
      <c r="G8" s="49"/>
      <c r="H8" s="122"/>
      <c r="I8" s="49"/>
      <c r="J8" s="49"/>
      <c r="K8" s="49"/>
      <c r="L8" s="49"/>
      <c r="M8" s="44"/>
      <c r="N8" s="44"/>
      <c r="O8" s="44"/>
      <c r="P8" s="44"/>
      <c r="Q8" s="44"/>
      <c r="R8" s="44"/>
      <c r="S8" s="44"/>
      <c r="T8" s="44"/>
      <c r="U8" s="44"/>
      <c r="V8" s="44"/>
      <c r="W8" s="7"/>
      <c r="X8" s="44"/>
      <c r="Y8" s="44"/>
      <c r="Z8" s="48"/>
      <c r="AA8" s="51"/>
      <c r="AB8" s="51"/>
      <c r="AC8" s="209"/>
      <c r="AD8" s="266"/>
      <c r="AE8" s="266"/>
    </row>
    <row r="9" spans="1:34" x14ac:dyDescent="0.3">
      <c r="A9" s="90" t="s">
        <v>75</v>
      </c>
      <c r="B9" s="82">
        <f>SUM('Annual Capacity'!D9:D20)</f>
        <v>11200</v>
      </c>
      <c r="C9" s="82">
        <f>SUM('Annual Capacity'!E9:E20)</f>
        <v>85788.839000000007</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247"/>
      <c r="O9" s="247"/>
      <c r="P9" s="89"/>
      <c r="Q9" s="89"/>
      <c r="R9" s="82">
        <f>SUM('Annual Capacity'!S9:S20)</f>
        <v>75</v>
      </c>
      <c r="S9" s="82">
        <f>SUM('Annual Capacity'!T9:T20)</f>
        <v>166176.851</v>
      </c>
      <c r="T9" s="89"/>
      <c r="U9" s="247"/>
      <c r="V9" s="247"/>
      <c r="W9" s="60"/>
      <c r="X9" s="104">
        <f>SUM(B9+K9+R9+U9)</f>
        <v>14130</v>
      </c>
      <c r="Y9" s="105">
        <f>SUM(C9+L9+S9+V9)</f>
        <v>700534.05200000003</v>
      </c>
      <c r="Z9" s="48"/>
      <c r="AA9" s="208">
        <v>14130</v>
      </c>
      <c r="AB9" s="253">
        <v>700534.05200000003</v>
      </c>
      <c r="AC9" s="209"/>
      <c r="AD9" s="267">
        <f t="shared" ref="AD9:AE12" si="1">SUM(X9-AA9)</f>
        <v>0</v>
      </c>
      <c r="AE9" s="268">
        <f t="shared" si="1"/>
        <v>0</v>
      </c>
    </row>
    <row r="10" spans="1:34"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247"/>
      <c r="O10" s="247"/>
      <c r="P10" s="89"/>
      <c r="Q10" s="89"/>
      <c r="R10" s="83">
        <f>'Annual Capacity'!S21</f>
        <v>23</v>
      </c>
      <c r="S10" s="83">
        <f>'Annual Capacity'!T21</f>
        <v>56793.803999999996</v>
      </c>
      <c r="T10" s="89"/>
      <c r="U10" s="247"/>
      <c r="V10" s="247"/>
      <c r="W10" s="60"/>
      <c r="X10" s="104">
        <f t="shared" ref="X10:X15" si="2">SUM(B10+K10+R10+U10)</f>
        <v>6424</v>
      </c>
      <c r="Y10" s="105">
        <f t="shared" ref="Y10:Y15" si="3">SUM(C10+L10+S10+V10)</f>
        <v>333268.03500000003</v>
      </c>
      <c r="Z10" s="48"/>
      <c r="AA10" s="254">
        <v>6424</v>
      </c>
      <c r="AB10" s="255">
        <v>333268.03500000003</v>
      </c>
      <c r="AC10" s="209"/>
      <c r="AD10" s="269">
        <f t="shared" si="1"/>
        <v>0</v>
      </c>
      <c r="AE10" s="270">
        <f t="shared" si="1"/>
        <v>0</v>
      </c>
    </row>
    <row r="11" spans="1:34" x14ac:dyDescent="0.3">
      <c r="A11" s="90">
        <v>2013</v>
      </c>
      <c r="B11" s="83">
        <f>'Annual Capacity'!D22</f>
        <v>5949</v>
      </c>
      <c r="C11" s="83">
        <f>'Annual Capacity'!E22</f>
        <v>46570.656000000003</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247"/>
      <c r="O11" s="247"/>
      <c r="P11" s="89"/>
      <c r="Q11" s="89"/>
      <c r="R11" s="83">
        <f>'Annual Capacity'!S22</f>
        <v>18</v>
      </c>
      <c r="S11" s="83">
        <f>'Annual Capacity'!T22</f>
        <v>23162.1</v>
      </c>
      <c r="T11" s="89"/>
      <c r="U11" s="247"/>
      <c r="V11" s="247"/>
      <c r="W11" s="60"/>
      <c r="X11" s="104">
        <f t="shared" si="2"/>
        <v>6507</v>
      </c>
      <c r="Y11" s="105">
        <f t="shared" si="3"/>
        <v>220591.111</v>
      </c>
      <c r="Z11" s="48"/>
      <c r="AA11" s="208">
        <v>6507</v>
      </c>
      <c r="AB11" s="253">
        <v>220591.111</v>
      </c>
      <c r="AC11" s="209"/>
      <c r="AD11" s="267">
        <f t="shared" si="1"/>
        <v>0</v>
      </c>
      <c r="AE11" s="268">
        <f t="shared" si="1"/>
        <v>0</v>
      </c>
    </row>
    <row r="12" spans="1:34"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247"/>
      <c r="O12" s="247"/>
      <c r="P12" s="89"/>
      <c r="Q12" s="89"/>
      <c r="R12" s="83">
        <f>'Annual Capacity'!S23</f>
        <v>8</v>
      </c>
      <c r="S12" s="83">
        <f>'Annual Capacity'!T23</f>
        <v>63370.64</v>
      </c>
      <c r="T12" s="89"/>
      <c r="U12" s="247"/>
      <c r="V12" s="247"/>
      <c r="W12" s="60"/>
      <c r="X12" s="104">
        <f t="shared" si="2"/>
        <v>7067</v>
      </c>
      <c r="Y12" s="105">
        <f t="shared" si="3"/>
        <v>203750.516</v>
      </c>
      <c r="Z12" s="48"/>
      <c r="AA12" s="208">
        <v>7067</v>
      </c>
      <c r="AB12" s="253">
        <v>203750.516</v>
      </c>
      <c r="AC12" s="209"/>
      <c r="AD12" s="267">
        <f t="shared" si="1"/>
        <v>0</v>
      </c>
      <c r="AE12" s="268">
        <f t="shared" si="1"/>
        <v>0</v>
      </c>
    </row>
    <row r="13" spans="1:34"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247"/>
      <c r="O13" s="247"/>
      <c r="P13" s="89"/>
      <c r="Q13" s="89"/>
      <c r="R13" s="83">
        <f>'Annual Capacity'!S24</f>
        <v>8</v>
      </c>
      <c r="S13" s="83">
        <f>'Annual Capacity'!T24</f>
        <v>41683.64</v>
      </c>
      <c r="T13" s="89"/>
      <c r="U13" s="247"/>
      <c r="V13" s="247"/>
      <c r="W13" s="60"/>
      <c r="X13" s="104">
        <f t="shared" si="2"/>
        <v>13098</v>
      </c>
      <c r="Y13" s="105">
        <f t="shared" si="3"/>
        <v>196179.88</v>
      </c>
      <c r="Z13" s="48"/>
      <c r="AA13" s="208">
        <v>13098</v>
      </c>
      <c r="AB13" s="253">
        <v>196179.88</v>
      </c>
      <c r="AC13" s="209"/>
      <c r="AD13" s="267">
        <f t="shared" ref="AD13:AE15" si="5">SUM(X13-AA13)</f>
        <v>0</v>
      </c>
      <c r="AE13" s="268">
        <f t="shared" si="5"/>
        <v>0</v>
      </c>
    </row>
    <row r="14" spans="1:34" x14ac:dyDescent="0.3">
      <c r="A14" s="203">
        <v>2016</v>
      </c>
      <c r="B14" s="83">
        <f>'Annual Capacity'!D25</f>
        <v>21914</v>
      </c>
      <c r="C14" s="83">
        <f>'Annual Capacity'!E25</f>
        <v>180291.02</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247"/>
      <c r="O14" s="247"/>
      <c r="P14" s="89"/>
      <c r="Q14" s="89"/>
      <c r="R14" s="83">
        <f>'Annual Capacity'!S25</f>
        <v>22</v>
      </c>
      <c r="S14" s="83">
        <f>'Annual Capacity'!T25</f>
        <v>136223.31</v>
      </c>
      <c r="T14" s="89"/>
      <c r="U14" s="247"/>
      <c r="V14" s="247"/>
      <c r="W14" s="66"/>
      <c r="X14" s="104">
        <f t="shared" si="2"/>
        <v>22289</v>
      </c>
      <c r="Y14" s="105">
        <f t="shared" si="3"/>
        <v>408274.75</v>
      </c>
      <c r="Z14" s="48"/>
      <c r="AA14" s="208">
        <v>22289</v>
      </c>
      <c r="AB14" s="253">
        <v>408274.75</v>
      </c>
      <c r="AC14" s="209"/>
      <c r="AD14" s="267">
        <f t="shared" si="5"/>
        <v>0</v>
      </c>
      <c r="AE14" s="268">
        <f t="shared" si="5"/>
        <v>0</v>
      </c>
    </row>
    <row r="15" spans="1:34" x14ac:dyDescent="0.3">
      <c r="A15" s="90">
        <v>2017</v>
      </c>
      <c r="B15" s="83">
        <f>'Annual Capacity'!D26</f>
        <v>18559</v>
      </c>
      <c r="C15" s="83">
        <f>'Annual Capacity'!E26</f>
        <v>158923.83499999999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247"/>
      <c r="O15" s="247"/>
      <c r="P15" s="89"/>
      <c r="Q15" s="89"/>
      <c r="R15" s="83">
        <f>'Annual Capacity'!S26</f>
        <v>8</v>
      </c>
      <c r="S15" s="83">
        <f>'Annual Capacity'!T26</f>
        <v>60129.63</v>
      </c>
      <c r="T15" s="89"/>
      <c r="U15" s="247"/>
      <c r="V15" s="247"/>
      <c r="W15" s="66"/>
      <c r="X15" s="104">
        <f t="shared" si="2"/>
        <v>19045</v>
      </c>
      <c r="Y15" s="105">
        <f t="shared" si="3"/>
        <v>351645.19499999995</v>
      </c>
      <c r="Z15" s="48"/>
      <c r="AA15" s="208">
        <v>19045</v>
      </c>
      <c r="AB15" s="253">
        <v>351645.19499999995</v>
      </c>
      <c r="AC15" s="209"/>
      <c r="AD15" s="267">
        <f t="shared" si="5"/>
        <v>0</v>
      </c>
      <c r="AE15" s="268">
        <f t="shared" si="5"/>
        <v>0</v>
      </c>
    </row>
    <row r="16" spans="1:34" x14ac:dyDescent="0.3">
      <c r="A16" s="90">
        <v>2018</v>
      </c>
      <c r="B16" s="83">
        <f>'Annual Capacity'!D27</f>
        <v>17183</v>
      </c>
      <c r="C16" s="83">
        <f>'Annual Capacity'!E27</f>
        <v>149469.46</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247"/>
      <c r="O16" s="247"/>
      <c r="P16" s="89"/>
      <c r="Q16" s="89"/>
      <c r="R16" s="83">
        <f>'Annual Capacity'!S27</f>
        <v>4</v>
      </c>
      <c r="S16" s="83">
        <f>'Annual Capacity'!T27</f>
        <v>43687.12</v>
      </c>
      <c r="T16" s="89"/>
      <c r="U16" s="247"/>
      <c r="V16" s="247"/>
      <c r="W16" s="66"/>
      <c r="X16" s="104">
        <f>SUM(B16+K16+R16+U16)</f>
        <v>17745</v>
      </c>
      <c r="Y16" s="105">
        <f>SUM(C16+L16+S16+V16)</f>
        <v>330554.27</v>
      </c>
      <c r="Z16" s="48"/>
      <c r="AA16" s="208">
        <v>17745</v>
      </c>
      <c r="AB16" s="253">
        <v>330554.27</v>
      </c>
      <c r="AC16" s="209"/>
      <c r="AD16" s="267">
        <f t="shared" ref="AD16:AE20" si="7">SUM(X16-AA16)</f>
        <v>0</v>
      </c>
      <c r="AE16" s="268">
        <f t="shared" si="7"/>
        <v>0</v>
      </c>
    </row>
    <row r="17" spans="1:31" x14ac:dyDescent="0.3">
      <c r="A17" s="90">
        <v>2019</v>
      </c>
      <c r="B17" s="83">
        <f>'Annual Capacity'!D28</f>
        <v>15863</v>
      </c>
      <c r="C17" s="83">
        <f>'Annual Capacity'!E28</f>
        <v>144157.66</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247"/>
      <c r="O17" s="247"/>
      <c r="P17" s="89"/>
      <c r="Q17" s="89"/>
      <c r="R17" s="83">
        <f>'Annual Capacity'!S28</f>
        <v>7</v>
      </c>
      <c r="S17" s="83">
        <f>'Annual Capacity'!T28</f>
        <v>77950.13</v>
      </c>
      <c r="T17" s="89"/>
      <c r="U17" s="247"/>
      <c r="V17" s="247"/>
      <c r="W17" s="66"/>
      <c r="X17" s="104">
        <f>SUM(B17+K17+R17+U17)</f>
        <v>16454</v>
      </c>
      <c r="Y17" s="105">
        <f>SUM(C17+L17+S17+V17)</f>
        <v>449839.11</v>
      </c>
      <c r="Z17" s="48"/>
      <c r="AA17" s="208">
        <v>16454</v>
      </c>
      <c r="AB17" s="253">
        <v>449839.11</v>
      </c>
      <c r="AC17" s="209"/>
      <c r="AD17" s="267">
        <f t="shared" si="7"/>
        <v>0</v>
      </c>
      <c r="AE17" s="268">
        <f t="shared" si="7"/>
        <v>0</v>
      </c>
    </row>
    <row r="18" spans="1:31"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247"/>
      <c r="O18" s="247"/>
      <c r="P18" s="89"/>
      <c r="Q18" s="89"/>
      <c r="R18" s="83">
        <f>'Annual Capacity'!S29</f>
        <v>6</v>
      </c>
      <c r="S18" s="83">
        <f>'Annual Capacity'!T29</f>
        <v>45568.26</v>
      </c>
      <c r="T18" s="89"/>
      <c r="U18" s="247"/>
      <c r="V18" s="247"/>
      <c r="W18" s="66"/>
      <c r="X18" s="104">
        <f>SUM(B18+K18+R18+U18)</f>
        <v>6676</v>
      </c>
      <c r="Y18" s="105">
        <f>SUM(C18+L18+S18+V18)</f>
        <v>140443.34</v>
      </c>
      <c r="Z18" s="48"/>
      <c r="AA18" s="208">
        <v>6676</v>
      </c>
      <c r="AB18" s="253">
        <v>140443.34</v>
      </c>
      <c r="AC18" s="209"/>
      <c r="AD18" s="267">
        <f t="shared" si="7"/>
        <v>0</v>
      </c>
      <c r="AE18" s="268">
        <f t="shared" si="7"/>
        <v>0</v>
      </c>
    </row>
    <row r="19" spans="1:31"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8">SUM(E19+G19+I19)</f>
        <v>1</v>
      </c>
      <c r="L19" s="82">
        <f t="shared" ref="L19:L21" si="9">SUM(F19+H19+J19)</f>
        <v>192.76</v>
      </c>
      <c r="M19" s="89"/>
      <c r="N19" s="247"/>
      <c r="O19" s="247"/>
      <c r="P19" s="89"/>
      <c r="Q19" s="89"/>
      <c r="R19" s="83">
        <f>'Annual Capacity'!S30</f>
        <v>0</v>
      </c>
      <c r="S19" s="83">
        <f>'Annual Capacity'!T30</f>
        <v>0</v>
      </c>
      <c r="T19" s="89"/>
      <c r="U19" s="247"/>
      <c r="V19" s="247"/>
      <c r="W19" s="66"/>
      <c r="X19" s="104">
        <f t="shared" ref="X19:X21" si="10">SUM(B19+K19+R19+U19)</f>
        <v>16</v>
      </c>
      <c r="Y19" s="104">
        <f t="shared" ref="Y19:Y21" si="11">SUM(C19+L19+S19+V19)</f>
        <v>293.95</v>
      </c>
      <c r="Z19" s="48"/>
      <c r="AA19" s="208">
        <v>16</v>
      </c>
      <c r="AB19" s="253">
        <v>293.95</v>
      </c>
      <c r="AC19" s="209"/>
      <c r="AD19" s="267">
        <f t="shared" si="7"/>
        <v>0</v>
      </c>
      <c r="AE19" s="268">
        <f t="shared" si="7"/>
        <v>0</v>
      </c>
    </row>
    <row r="20" spans="1:31"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8"/>
        <v>0</v>
      </c>
      <c r="L20" s="82">
        <f t="shared" si="9"/>
        <v>0</v>
      </c>
      <c r="M20" s="89"/>
      <c r="N20" s="247"/>
      <c r="O20" s="247"/>
      <c r="P20" s="89"/>
      <c r="Q20" s="89"/>
      <c r="R20" s="83">
        <f>'Annual Capacity'!S31</f>
        <v>0</v>
      </c>
      <c r="S20" s="83">
        <f>'Annual Capacity'!T31</f>
        <v>0</v>
      </c>
      <c r="T20" s="89"/>
      <c r="U20" s="247"/>
      <c r="V20" s="247"/>
      <c r="W20" s="66"/>
      <c r="X20" s="104">
        <f t="shared" si="10"/>
        <v>1</v>
      </c>
      <c r="Y20" s="104">
        <f t="shared" si="11"/>
        <v>5.19</v>
      </c>
      <c r="Z20" s="48"/>
      <c r="AA20" s="208">
        <v>1</v>
      </c>
      <c r="AB20" s="253">
        <v>5.19</v>
      </c>
      <c r="AC20" s="209"/>
      <c r="AD20" s="267">
        <f t="shared" si="7"/>
        <v>0</v>
      </c>
      <c r="AE20" s="268">
        <f t="shared" si="7"/>
        <v>0</v>
      </c>
    </row>
    <row r="21" spans="1:31"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8"/>
        <v>0</v>
      </c>
      <c r="L21" s="82">
        <f t="shared" si="9"/>
        <v>0</v>
      </c>
      <c r="M21" s="89"/>
      <c r="N21" s="247"/>
      <c r="O21" s="247"/>
      <c r="P21" s="89"/>
      <c r="Q21" s="89"/>
      <c r="R21" s="83">
        <f>'Annual Capacity'!S32</f>
        <v>0</v>
      </c>
      <c r="S21" s="83">
        <f>'Annual Capacity'!T32</f>
        <v>0</v>
      </c>
      <c r="T21" s="89"/>
      <c r="U21" s="247"/>
      <c r="V21" s="247"/>
      <c r="W21" s="66"/>
      <c r="X21" s="104">
        <f t="shared" si="10"/>
        <v>0</v>
      </c>
      <c r="Y21" s="104">
        <f t="shared" si="11"/>
        <v>0</v>
      </c>
      <c r="Z21" s="48"/>
      <c r="AA21" s="208">
        <v>0</v>
      </c>
      <c r="AB21" s="253">
        <v>0</v>
      </c>
      <c r="AC21" s="209"/>
      <c r="AD21" s="267">
        <f t="shared" ref="AD21" si="12">SUM(X21-AA21)</f>
        <v>0</v>
      </c>
      <c r="AE21" s="268">
        <f t="shared" ref="AE21" si="13">SUM(Y21-AB21)</f>
        <v>0</v>
      </c>
    </row>
    <row r="22" spans="1:31"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4">SUM(E22+G22+I22)</f>
        <v>0</v>
      </c>
      <c r="L22" s="82">
        <f t="shared" ref="L22" si="15">SUM(F22+H22+J22)</f>
        <v>0</v>
      </c>
      <c r="M22" s="89"/>
      <c r="N22" s="247"/>
      <c r="O22" s="247"/>
      <c r="P22" s="89"/>
      <c r="Q22" s="89"/>
      <c r="R22" s="83">
        <f>'Annual Capacity'!S33</f>
        <v>0</v>
      </c>
      <c r="S22" s="83">
        <f>'Annual Capacity'!T33</f>
        <v>0</v>
      </c>
      <c r="T22" s="89"/>
      <c r="U22" s="247"/>
      <c r="V22" s="247"/>
      <c r="W22" s="66"/>
      <c r="X22" s="104">
        <f t="shared" ref="X22" si="16">SUM(B22+K22+R22+U22)</f>
        <v>0</v>
      </c>
      <c r="Y22" s="104">
        <f t="shared" ref="Y22" si="17">SUM(C22+L22+S22+V22)</f>
        <v>0</v>
      </c>
      <c r="Z22" s="48"/>
      <c r="AA22" s="208">
        <v>0</v>
      </c>
      <c r="AB22" s="253">
        <v>0</v>
      </c>
      <c r="AC22" s="209"/>
      <c r="AD22" s="267">
        <f t="shared" ref="AD22" si="18">SUM(X22-AA22)</f>
        <v>0</v>
      </c>
      <c r="AE22" s="268">
        <f t="shared" ref="AE22" si="19">SUM(Y22-AB22)</f>
        <v>0</v>
      </c>
    </row>
    <row r="23" spans="1:31" ht="5.4" customHeight="1" thickBot="1" x14ac:dyDescent="0.35">
      <c r="A23" s="75"/>
      <c r="B23" s="61"/>
      <c r="C23" s="62"/>
      <c r="D23" s="66"/>
      <c r="E23" s="68"/>
      <c r="F23" s="62"/>
      <c r="G23" s="68"/>
      <c r="H23" s="62"/>
      <c r="I23" s="68"/>
      <c r="J23" s="62"/>
      <c r="K23" s="68"/>
      <c r="L23" s="63"/>
      <c r="M23" s="66"/>
      <c r="N23" s="68"/>
      <c r="O23" s="62"/>
      <c r="P23" s="66"/>
      <c r="Q23" s="66"/>
      <c r="R23" s="68"/>
      <c r="S23" s="62"/>
      <c r="T23" s="66"/>
      <c r="U23" s="68"/>
      <c r="V23" s="62"/>
      <c r="W23" s="66"/>
      <c r="X23" s="61"/>
      <c r="Y23" s="63"/>
      <c r="Z23" s="48"/>
      <c r="AA23" s="74"/>
      <c r="AB23" s="64"/>
      <c r="AC23" s="209"/>
      <c r="AD23" s="271"/>
      <c r="AE23" s="272"/>
    </row>
    <row r="24" spans="1:31" s="35" customFormat="1" ht="15" thickTop="1" thickBot="1" x14ac:dyDescent="0.35">
      <c r="A24" s="78" t="s">
        <v>384</v>
      </c>
      <c r="B24" s="210">
        <f>SUM(B9:B22)</f>
        <v>122171</v>
      </c>
      <c r="C24" s="210">
        <f>SUM(C9:C22)</f>
        <v>1023435.9349999999</v>
      </c>
      <c r="D24" s="53"/>
      <c r="E24" s="210">
        <f t="shared" ref="E24:L24" si="20">SUM(E9:E22)</f>
        <v>4397</v>
      </c>
      <c r="F24" s="210">
        <f t="shared" si="20"/>
        <v>140683.522</v>
      </c>
      <c r="G24" s="210">
        <f t="shared" si="20"/>
        <v>2429</v>
      </c>
      <c r="H24" s="210">
        <f t="shared" si="20"/>
        <v>781027.83299999998</v>
      </c>
      <c r="I24" s="210">
        <f t="shared" si="20"/>
        <v>276</v>
      </c>
      <c r="J24" s="210">
        <f t="shared" si="20"/>
        <v>675486.62399999995</v>
      </c>
      <c r="K24" s="210">
        <f t="shared" si="20"/>
        <v>7102</v>
      </c>
      <c r="L24" s="210">
        <f t="shared" si="20"/>
        <v>1597197.9789999998</v>
      </c>
      <c r="M24" s="53"/>
      <c r="N24" s="248"/>
      <c r="O24" s="248"/>
      <c r="P24" s="53"/>
      <c r="Q24" s="53"/>
      <c r="R24" s="210">
        <f t="shared" ref="R24:S24" si="21">SUM(R9:R22)</f>
        <v>179</v>
      </c>
      <c r="S24" s="210">
        <f t="shared" si="21"/>
        <v>714745.48499999999</v>
      </c>
      <c r="T24" s="53"/>
      <c r="U24" s="248"/>
      <c r="V24" s="248"/>
      <c r="W24" s="53"/>
      <c r="X24" s="210">
        <f t="shared" ref="X24:Y24" si="22">SUM(X9:X22)</f>
        <v>129452</v>
      </c>
      <c r="Y24" s="210">
        <f t="shared" si="22"/>
        <v>3335379.3989999997</v>
      </c>
      <c r="Z24" s="76"/>
      <c r="AA24" s="256">
        <f>SUM(AA9:AA22)</f>
        <v>129452</v>
      </c>
      <c r="AB24" s="256">
        <f>SUM(AB9:AB22)</f>
        <v>3335379.3989999997</v>
      </c>
      <c r="AC24" s="77"/>
      <c r="AD24" s="339">
        <f>SUM(AD9:AD22)</f>
        <v>0</v>
      </c>
      <c r="AE24" s="339">
        <f>SUM(AE9:AE22)</f>
        <v>0</v>
      </c>
    </row>
    <row r="25" spans="1:31" ht="9.65" customHeight="1" thickTop="1" x14ac:dyDescent="0.3">
      <c r="A25" s="75"/>
      <c r="B25" s="61"/>
      <c r="C25" s="62"/>
      <c r="D25" s="66"/>
      <c r="E25" s="68"/>
      <c r="F25" s="62"/>
      <c r="G25" s="68"/>
      <c r="H25" s="62"/>
      <c r="I25" s="68"/>
      <c r="J25" s="62"/>
      <c r="K25" s="68"/>
      <c r="L25" s="63"/>
      <c r="M25" s="66"/>
      <c r="N25" s="68"/>
      <c r="O25" s="62"/>
      <c r="P25" s="66"/>
      <c r="Q25" s="66"/>
      <c r="R25" s="68"/>
      <c r="S25" s="62"/>
      <c r="T25" s="66"/>
      <c r="U25" s="68"/>
      <c r="V25" s="62"/>
      <c r="W25" s="66"/>
      <c r="X25" s="61"/>
      <c r="Y25" s="63"/>
      <c r="Z25" s="48"/>
      <c r="AA25" s="74"/>
      <c r="AB25" s="64"/>
      <c r="AC25" s="209"/>
      <c r="AD25" s="271"/>
      <c r="AE25" s="272"/>
    </row>
    <row r="26" spans="1:31" x14ac:dyDescent="0.3">
      <c r="A26" s="127">
        <v>45658</v>
      </c>
      <c r="B26" s="82">
        <v>0</v>
      </c>
      <c r="C26" s="205">
        <v>0</v>
      </c>
      <c r="D26" s="60"/>
      <c r="E26" s="206">
        <v>0</v>
      </c>
      <c r="F26" s="207">
        <v>0</v>
      </c>
      <c r="G26" s="206">
        <v>0</v>
      </c>
      <c r="H26" s="207">
        <v>0</v>
      </c>
      <c r="I26" s="206">
        <v>0</v>
      </c>
      <c r="J26" s="207">
        <v>0</v>
      </c>
      <c r="K26" s="204">
        <f t="shared" ref="K26:K27" si="23">SUM(E26+G26+I26)</f>
        <v>0</v>
      </c>
      <c r="L26" s="65">
        <f t="shared" ref="L26:L27" si="24">SUM(F26+H26+J26)</f>
        <v>0</v>
      </c>
      <c r="M26" s="60"/>
      <c r="N26" s="247"/>
      <c r="O26" s="247"/>
      <c r="P26" s="60"/>
      <c r="Q26" s="60"/>
      <c r="R26" s="204">
        <v>0</v>
      </c>
      <c r="S26" s="205">
        <v>0</v>
      </c>
      <c r="T26" s="60"/>
      <c r="U26" s="247"/>
      <c r="V26" s="247"/>
      <c r="W26" s="60"/>
      <c r="X26" s="104">
        <f t="shared" ref="X26:X27" si="25">SUM(B26+K26+R26+U26)</f>
        <v>0</v>
      </c>
      <c r="Y26" s="105">
        <f t="shared" ref="Y26:Y27" si="26">SUM(C26+L26+S26+V26)</f>
        <v>0</v>
      </c>
      <c r="Z26" s="48"/>
      <c r="AA26" s="211">
        <v>0</v>
      </c>
      <c r="AB26" s="211">
        <v>0</v>
      </c>
      <c r="AC26" s="209"/>
      <c r="AD26" s="267">
        <f t="shared" ref="AD26:AD27" si="27">SUM(X26-AA26)</f>
        <v>0</v>
      </c>
      <c r="AE26" s="268">
        <f t="shared" ref="AE26:AE27" si="28">SUM(Y26-AB26)</f>
        <v>0</v>
      </c>
    </row>
    <row r="27" spans="1:31" x14ac:dyDescent="0.3">
      <c r="A27" s="127">
        <v>45689</v>
      </c>
      <c r="B27" s="82">
        <v>0</v>
      </c>
      <c r="C27" s="205">
        <v>0</v>
      </c>
      <c r="D27" s="60"/>
      <c r="E27" s="206">
        <v>0</v>
      </c>
      <c r="F27" s="207">
        <v>0</v>
      </c>
      <c r="G27" s="206">
        <v>0</v>
      </c>
      <c r="H27" s="207">
        <v>0</v>
      </c>
      <c r="I27" s="206">
        <v>0</v>
      </c>
      <c r="J27" s="207">
        <v>0</v>
      </c>
      <c r="K27" s="204">
        <f t="shared" si="23"/>
        <v>0</v>
      </c>
      <c r="L27" s="65">
        <f t="shared" si="24"/>
        <v>0</v>
      </c>
      <c r="M27" s="60"/>
      <c r="N27" s="247"/>
      <c r="O27" s="247"/>
      <c r="P27" s="60"/>
      <c r="Q27" s="60"/>
      <c r="R27" s="204">
        <v>0</v>
      </c>
      <c r="S27" s="205">
        <v>0</v>
      </c>
      <c r="T27" s="60"/>
      <c r="U27" s="247"/>
      <c r="V27" s="247"/>
      <c r="W27" s="60"/>
      <c r="X27" s="104">
        <f t="shared" si="25"/>
        <v>0</v>
      </c>
      <c r="Y27" s="105">
        <f t="shared" si="26"/>
        <v>0</v>
      </c>
      <c r="Z27" s="48"/>
      <c r="AA27" s="211">
        <v>0</v>
      </c>
      <c r="AB27" s="211">
        <v>0</v>
      </c>
      <c r="AC27" s="209"/>
      <c r="AD27" s="267">
        <f t="shared" si="27"/>
        <v>0</v>
      </c>
      <c r="AE27" s="268">
        <f t="shared" si="28"/>
        <v>0</v>
      </c>
    </row>
    <row r="28" spans="1:31" x14ac:dyDescent="0.3">
      <c r="A28" s="127">
        <v>45717</v>
      </c>
      <c r="B28" s="82">
        <v>0</v>
      </c>
      <c r="C28" s="205">
        <v>0</v>
      </c>
      <c r="D28" s="60"/>
      <c r="E28" s="206">
        <v>0</v>
      </c>
      <c r="F28" s="207">
        <v>0</v>
      </c>
      <c r="G28" s="206">
        <v>0</v>
      </c>
      <c r="H28" s="207">
        <v>0</v>
      </c>
      <c r="I28" s="206">
        <v>0</v>
      </c>
      <c r="J28" s="207">
        <v>0</v>
      </c>
      <c r="K28" s="204">
        <f t="shared" ref="K28:K36" si="29">SUM(E28+G28+I28)</f>
        <v>0</v>
      </c>
      <c r="L28" s="65">
        <f t="shared" ref="L28:L36" si="30">SUM(F28+H28+J28)</f>
        <v>0</v>
      </c>
      <c r="M28" s="60"/>
      <c r="N28" s="247"/>
      <c r="O28" s="247"/>
      <c r="P28" s="60"/>
      <c r="Q28" s="60"/>
      <c r="R28" s="204">
        <v>0</v>
      </c>
      <c r="S28" s="205">
        <v>0</v>
      </c>
      <c r="T28" s="60"/>
      <c r="U28" s="247"/>
      <c r="V28" s="247"/>
      <c r="W28" s="60"/>
      <c r="X28" s="104">
        <f t="shared" ref="X28:X36" si="31">SUM(B28+K28+R28+U28)</f>
        <v>0</v>
      </c>
      <c r="Y28" s="105">
        <f t="shared" ref="Y28:Y36" si="32">SUM(C28+L28+S28+V28)</f>
        <v>0</v>
      </c>
      <c r="Z28" s="48"/>
      <c r="AA28" s="211">
        <v>0</v>
      </c>
      <c r="AB28" s="211">
        <v>0</v>
      </c>
      <c r="AC28" s="209"/>
      <c r="AD28" s="267">
        <f t="shared" ref="AD28:AD36" si="33">SUM(X28-AA28)</f>
        <v>0</v>
      </c>
      <c r="AE28" s="268">
        <f t="shared" ref="AE28:AE36" si="34">SUM(Y28-AB28)</f>
        <v>0</v>
      </c>
    </row>
    <row r="29" spans="1:31" x14ac:dyDescent="0.3">
      <c r="A29" s="127">
        <v>45748</v>
      </c>
      <c r="B29" s="82">
        <v>0</v>
      </c>
      <c r="C29" s="205">
        <v>0</v>
      </c>
      <c r="D29" s="60"/>
      <c r="E29" s="206">
        <v>0</v>
      </c>
      <c r="F29" s="207">
        <v>0</v>
      </c>
      <c r="G29" s="206">
        <v>0</v>
      </c>
      <c r="H29" s="207">
        <v>0</v>
      </c>
      <c r="I29" s="206">
        <v>0</v>
      </c>
      <c r="J29" s="207">
        <v>0</v>
      </c>
      <c r="K29" s="204">
        <f t="shared" si="29"/>
        <v>0</v>
      </c>
      <c r="L29" s="65">
        <f t="shared" si="30"/>
        <v>0</v>
      </c>
      <c r="M29" s="60"/>
      <c r="N29" s="247"/>
      <c r="O29" s="247"/>
      <c r="P29" s="60"/>
      <c r="Q29" s="60"/>
      <c r="R29" s="204">
        <v>0</v>
      </c>
      <c r="S29" s="205">
        <v>0</v>
      </c>
      <c r="T29" s="60"/>
      <c r="U29" s="247"/>
      <c r="V29" s="247"/>
      <c r="W29" s="60"/>
      <c r="X29" s="104">
        <f t="shared" si="31"/>
        <v>0</v>
      </c>
      <c r="Y29" s="105">
        <f t="shared" si="32"/>
        <v>0</v>
      </c>
      <c r="Z29" s="48"/>
      <c r="AA29" s="211">
        <v>0</v>
      </c>
      <c r="AB29" s="211">
        <v>0</v>
      </c>
      <c r="AC29" s="209"/>
      <c r="AD29" s="267">
        <f t="shared" si="33"/>
        <v>0</v>
      </c>
      <c r="AE29" s="268">
        <f t="shared" si="34"/>
        <v>0</v>
      </c>
    </row>
    <row r="30" spans="1:31" x14ac:dyDescent="0.3">
      <c r="A30" s="127">
        <v>45778</v>
      </c>
      <c r="B30" s="82">
        <v>0</v>
      </c>
      <c r="C30" s="205">
        <v>0</v>
      </c>
      <c r="D30" s="60"/>
      <c r="E30" s="206">
        <v>0</v>
      </c>
      <c r="F30" s="207">
        <v>0</v>
      </c>
      <c r="G30" s="206">
        <v>0</v>
      </c>
      <c r="H30" s="207">
        <v>0</v>
      </c>
      <c r="I30" s="206">
        <v>0</v>
      </c>
      <c r="J30" s="207">
        <v>0</v>
      </c>
      <c r="K30" s="204">
        <f t="shared" si="29"/>
        <v>0</v>
      </c>
      <c r="L30" s="65">
        <f t="shared" si="30"/>
        <v>0</v>
      </c>
      <c r="M30" s="60"/>
      <c r="N30" s="247"/>
      <c r="O30" s="247"/>
      <c r="P30" s="60"/>
      <c r="Q30" s="60"/>
      <c r="R30" s="204">
        <v>0</v>
      </c>
      <c r="S30" s="205">
        <v>0</v>
      </c>
      <c r="T30" s="60"/>
      <c r="U30" s="247"/>
      <c r="V30" s="247"/>
      <c r="W30" s="60"/>
      <c r="X30" s="104">
        <f t="shared" si="31"/>
        <v>0</v>
      </c>
      <c r="Y30" s="105">
        <f t="shared" si="32"/>
        <v>0</v>
      </c>
      <c r="Z30" s="48"/>
      <c r="AA30" s="211">
        <v>0</v>
      </c>
      <c r="AB30" s="211">
        <v>0</v>
      </c>
      <c r="AC30" s="209"/>
      <c r="AD30" s="267">
        <f t="shared" si="33"/>
        <v>0</v>
      </c>
      <c r="AE30" s="268">
        <f t="shared" si="34"/>
        <v>0</v>
      </c>
    </row>
    <row r="31" spans="1:31" x14ac:dyDescent="0.3">
      <c r="A31" s="127">
        <v>45809</v>
      </c>
      <c r="B31" s="82">
        <v>0</v>
      </c>
      <c r="C31" s="205">
        <v>0</v>
      </c>
      <c r="D31" s="60"/>
      <c r="E31" s="206">
        <v>0</v>
      </c>
      <c r="F31" s="207">
        <v>0</v>
      </c>
      <c r="G31" s="206">
        <v>0</v>
      </c>
      <c r="H31" s="207">
        <v>0</v>
      </c>
      <c r="I31" s="206">
        <v>0</v>
      </c>
      <c r="J31" s="207">
        <v>0</v>
      </c>
      <c r="K31" s="204">
        <f t="shared" si="29"/>
        <v>0</v>
      </c>
      <c r="L31" s="65">
        <f t="shared" si="30"/>
        <v>0</v>
      </c>
      <c r="M31" s="60"/>
      <c r="N31" s="247"/>
      <c r="O31" s="247"/>
      <c r="P31" s="60"/>
      <c r="Q31" s="60"/>
      <c r="R31" s="204">
        <v>0</v>
      </c>
      <c r="S31" s="205">
        <v>0</v>
      </c>
      <c r="T31" s="60"/>
      <c r="U31" s="247"/>
      <c r="V31" s="247"/>
      <c r="W31" s="60"/>
      <c r="X31" s="104">
        <f t="shared" si="31"/>
        <v>0</v>
      </c>
      <c r="Y31" s="105">
        <f t="shared" si="32"/>
        <v>0</v>
      </c>
      <c r="Z31" s="48"/>
      <c r="AA31" s="211">
        <v>0</v>
      </c>
      <c r="AB31" s="211">
        <v>0</v>
      </c>
      <c r="AC31" s="209"/>
      <c r="AD31" s="267">
        <f t="shared" si="33"/>
        <v>0</v>
      </c>
      <c r="AE31" s="268">
        <f t="shared" si="34"/>
        <v>0</v>
      </c>
    </row>
    <row r="32" spans="1:31" hidden="1" x14ac:dyDescent="0.3">
      <c r="A32" s="127">
        <v>45839</v>
      </c>
      <c r="B32" s="82">
        <v>0</v>
      </c>
      <c r="C32" s="205">
        <v>0</v>
      </c>
      <c r="D32" s="60"/>
      <c r="E32" s="206">
        <v>0</v>
      </c>
      <c r="F32" s="207">
        <v>0</v>
      </c>
      <c r="G32" s="206">
        <v>0</v>
      </c>
      <c r="H32" s="207">
        <v>0</v>
      </c>
      <c r="I32" s="206">
        <v>0</v>
      </c>
      <c r="J32" s="207">
        <v>0</v>
      </c>
      <c r="K32" s="204">
        <f t="shared" si="29"/>
        <v>0</v>
      </c>
      <c r="L32" s="65">
        <f t="shared" si="30"/>
        <v>0</v>
      </c>
      <c r="M32" s="60"/>
      <c r="N32" s="204">
        <v>0</v>
      </c>
      <c r="O32" s="205">
        <v>0</v>
      </c>
      <c r="P32" s="60"/>
      <c r="Q32" s="60"/>
      <c r="R32" s="204">
        <v>0</v>
      </c>
      <c r="S32" s="205">
        <v>0</v>
      </c>
      <c r="T32" s="60"/>
      <c r="U32" s="247">
        <v>0</v>
      </c>
      <c r="V32" s="247">
        <v>0</v>
      </c>
      <c r="W32" s="60"/>
      <c r="X32" s="104">
        <f t="shared" si="31"/>
        <v>0</v>
      </c>
      <c r="Y32" s="105">
        <f t="shared" si="32"/>
        <v>0</v>
      </c>
      <c r="Z32" s="48"/>
      <c r="AA32" s="211">
        <v>0</v>
      </c>
      <c r="AB32" s="211">
        <v>0</v>
      </c>
      <c r="AC32" s="209"/>
      <c r="AD32" s="267">
        <f t="shared" si="33"/>
        <v>0</v>
      </c>
      <c r="AE32" s="268">
        <f t="shared" si="34"/>
        <v>0</v>
      </c>
    </row>
    <row r="33" spans="1:33" hidden="1" x14ac:dyDescent="0.3">
      <c r="A33" s="127">
        <v>45870</v>
      </c>
      <c r="B33" s="82">
        <v>0</v>
      </c>
      <c r="C33" s="205">
        <v>0</v>
      </c>
      <c r="D33" s="60"/>
      <c r="E33" s="206">
        <v>0</v>
      </c>
      <c r="F33" s="207">
        <v>0</v>
      </c>
      <c r="G33" s="206">
        <v>0</v>
      </c>
      <c r="H33" s="207">
        <v>0</v>
      </c>
      <c r="I33" s="206">
        <v>0</v>
      </c>
      <c r="J33" s="207">
        <v>0</v>
      </c>
      <c r="K33" s="204">
        <f t="shared" si="29"/>
        <v>0</v>
      </c>
      <c r="L33" s="65">
        <f t="shared" si="30"/>
        <v>0</v>
      </c>
      <c r="M33" s="60"/>
      <c r="N33" s="204">
        <v>0</v>
      </c>
      <c r="O33" s="205">
        <v>0</v>
      </c>
      <c r="P33" s="60"/>
      <c r="Q33" s="60"/>
      <c r="R33" s="204">
        <v>0</v>
      </c>
      <c r="S33" s="205">
        <v>0</v>
      </c>
      <c r="T33" s="60"/>
      <c r="U33" s="247">
        <v>0</v>
      </c>
      <c r="V33" s="247">
        <v>0</v>
      </c>
      <c r="W33" s="60"/>
      <c r="X33" s="104">
        <f t="shared" si="31"/>
        <v>0</v>
      </c>
      <c r="Y33" s="105">
        <f t="shared" si="32"/>
        <v>0</v>
      </c>
      <c r="Z33" s="48"/>
      <c r="AA33" s="211">
        <v>0</v>
      </c>
      <c r="AB33" s="211">
        <v>0</v>
      </c>
      <c r="AC33" s="209"/>
      <c r="AD33" s="267">
        <f t="shared" si="33"/>
        <v>0</v>
      </c>
      <c r="AE33" s="268">
        <f t="shared" si="34"/>
        <v>0</v>
      </c>
    </row>
    <row r="34" spans="1:33" hidden="1" x14ac:dyDescent="0.3">
      <c r="A34" s="127">
        <v>45901</v>
      </c>
      <c r="B34" s="82">
        <v>0</v>
      </c>
      <c r="C34" s="205">
        <v>0</v>
      </c>
      <c r="D34" s="60"/>
      <c r="E34" s="206">
        <v>0</v>
      </c>
      <c r="F34" s="207">
        <v>0</v>
      </c>
      <c r="G34" s="206">
        <v>0</v>
      </c>
      <c r="H34" s="207">
        <v>0</v>
      </c>
      <c r="I34" s="206">
        <v>0</v>
      </c>
      <c r="J34" s="207">
        <v>0</v>
      </c>
      <c r="K34" s="204">
        <f t="shared" si="29"/>
        <v>0</v>
      </c>
      <c r="L34" s="65">
        <f t="shared" si="30"/>
        <v>0</v>
      </c>
      <c r="M34" s="60"/>
      <c r="N34" s="204">
        <v>0</v>
      </c>
      <c r="O34" s="205">
        <v>0</v>
      </c>
      <c r="P34" s="60"/>
      <c r="Q34" s="60"/>
      <c r="R34" s="204">
        <v>0</v>
      </c>
      <c r="S34" s="205">
        <v>0</v>
      </c>
      <c r="T34" s="60"/>
      <c r="U34" s="247">
        <v>0</v>
      </c>
      <c r="V34" s="247">
        <v>0</v>
      </c>
      <c r="W34" s="60"/>
      <c r="X34" s="104">
        <f t="shared" si="31"/>
        <v>0</v>
      </c>
      <c r="Y34" s="105">
        <f t="shared" si="32"/>
        <v>0</v>
      </c>
      <c r="Z34" s="48"/>
      <c r="AA34" s="211">
        <v>0</v>
      </c>
      <c r="AB34" s="211">
        <v>0</v>
      </c>
      <c r="AC34" s="209"/>
      <c r="AD34" s="267">
        <f t="shared" si="33"/>
        <v>0</v>
      </c>
      <c r="AE34" s="268">
        <f t="shared" si="34"/>
        <v>0</v>
      </c>
    </row>
    <row r="35" spans="1:33" hidden="1" x14ac:dyDescent="0.3">
      <c r="A35" s="127">
        <v>45931</v>
      </c>
      <c r="B35" s="82">
        <v>0</v>
      </c>
      <c r="C35" s="205">
        <v>0</v>
      </c>
      <c r="D35" s="60"/>
      <c r="E35" s="206">
        <v>0</v>
      </c>
      <c r="F35" s="207">
        <v>0</v>
      </c>
      <c r="G35" s="206">
        <v>0</v>
      </c>
      <c r="H35" s="207">
        <v>0</v>
      </c>
      <c r="I35" s="206">
        <v>0</v>
      </c>
      <c r="J35" s="207">
        <v>0</v>
      </c>
      <c r="K35" s="204">
        <f t="shared" si="29"/>
        <v>0</v>
      </c>
      <c r="L35" s="65">
        <f t="shared" si="30"/>
        <v>0</v>
      </c>
      <c r="M35" s="60"/>
      <c r="N35" s="204">
        <v>0</v>
      </c>
      <c r="O35" s="205">
        <v>0</v>
      </c>
      <c r="P35" s="60"/>
      <c r="Q35" s="60"/>
      <c r="R35" s="204">
        <v>0</v>
      </c>
      <c r="S35" s="205">
        <v>0</v>
      </c>
      <c r="T35" s="60"/>
      <c r="U35" s="247">
        <v>0</v>
      </c>
      <c r="V35" s="247">
        <v>0</v>
      </c>
      <c r="W35" s="60"/>
      <c r="X35" s="104">
        <f t="shared" si="31"/>
        <v>0</v>
      </c>
      <c r="Y35" s="105">
        <f t="shared" si="32"/>
        <v>0</v>
      </c>
      <c r="Z35" s="48"/>
      <c r="AA35" s="211">
        <v>0</v>
      </c>
      <c r="AB35" s="211">
        <v>0</v>
      </c>
      <c r="AC35" s="209"/>
      <c r="AD35" s="267">
        <f t="shared" si="33"/>
        <v>0</v>
      </c>
      <c r="AE35" s="268">
        <f t="shared" si="34"/>
        <v>0</v>
      </c>
    </row>
    <row r="36" spans="1:33" hidden="1" x14ac:dyDescent="0.3">
      <c r="A36" s="127">
        <v>45962</v>
      </c>
      <c r="B36" s="82">
        <v>0</v>
      </c>
      <c r="C36" s="205">
        <v>0</v>
      </c>
      <c r="D36" s="60"/>
      <c r="E36" s="206">
        <v>0</v>
      </c>
      <c r="F36" s="207">
        <v>0</v>
      </c>
      <c r="G36" s="206">
        <v>0</v>
      </c>
      <c r="H36" s="207">
        <v>0</v>
      </c>
      <c r="I36" s="206">
        <v>0</v>
      </c>
      <c r="J36" s="207">
        <v>0</v>
      </c>
      <c r="K36" s="204">
        <f t="shared" si="29"/>
        <v>0</v>
      </c>
      <c r="L36" s="65">
        <f t="shared" si="30"/>
        <v>0</v>
      </c>
      <c r="M36" s="60"/>
      <c r="N36" s="204">
        <v>0</v>
      </c>
      <c r="O36" s="205">
        <v>0</v>
      </c>
      <c r="P36" s="60"/>
      <c r="Q36" s="60"/>
      <c r="R36" s="204">
        <v>0</v>
      </c>
      <c r="S36" s="205">
        <v>0</v>
      </c>
      <c r="T36" s="60"/>
      <c r="U36" s="247">
        <v>0</v>
      </c>
      <c r="V36" s="247">
        <v>0</v>
      </c>
      <c r="W36" s="60"/>
      <c r="X36" s="104">
        <f t="shared" si="31"/>
        <v>0</v>
      </c>
      <c r="Y36" s="105">
        <f t="shared" si="32"/>
        <v>0</v>
      </c>
      <c r="Z36" s="48"/>
      <c r="AA36" s="211">
        <v>0</v>
      </c>
      <c r="AB36" s="211">
        <v>0</v>
      </c>
      <c r="AC36" s="209"/>
      <c r="AD36" s="267">
        <f t="shared" si="33"/>
        <v>0</v>
      </c>
      <c r="AE36" s="268">
        <f t="shared" si="34"/>
        <v>0</v>
      </c>
    </row>
    <row r="37" spans="1:33" hidden="1" x14ac:dyDescent="0.3">
      <c r="A37" s="127">
        <v>45992</v>
      </c>
      <c r="B37" s="82">
        <v>0</v>
      </c>
      <c r="C37" s="205">
        <v>0</v>
      </c>
      <c r="D37" s="60"/>
      <c r="E37" s="206">
        <v>0</v>
      </c>
      <c r="F37" s="207">
        <v>0</v>
      </c>
      <c r="G37" s="206">
        <v>0</v>
      </c>
      <c r="H37" s="207">
        <v>0</v>
      </c>
      <c r="I37" s="206">
        <v>0</v>
      </c>
      <c r="J37" s="207">
        <v>0</v>
      </c>
      <c r="K37" s="204">
        <f t="shared" ref="K37:L37" si="35">SUM(E37+G37+I37)</f>
        <v>0</v>
      </c>
      <c r="L37" s="65">
        <f t="shared" si="35"/>
        <v>0</v>
      </c>
      <c r="M37" s="60"/>
      <c r="N37" s="204">
        <v>0</v>
      </c>
      <c r="O37" s="205">
        <v>0</v>
      </c>
      <c r="P37" s="60"/>
      <c r="Q37" s="60"/>
      <c r="R37" s="204">
        <v>0</v>
      </c>
      <c r="S37" s="205">
        <v>0</v>
      </c>
      <c r="T37" s="60"/>
      <c r="U37" s="247">
        <v>0</v>
      </c>
      <c r="V37" s="247">
        <v>0</v>
      </c>
      <c r="W37" s="60"/>
      <c r="X37" s="104">
        <f>SUM(B37+K37+R37+U37)</f>
        <v>0</v>
      </c>
      <c r="Y37" s="105">
        <f>SUM(C37+L37+S37+V37)</f>
        <v>0</v>
      </c>
      <c r="Z37" s="48"/>
      <c r="AA37" s="211">
        <v>0</v>
      </c>
      <c r="AB37" s="211">
        <v>0</v>
      </c>
      <c r="AC37" s="209"/>
      <c r="AD37" s="267">
        <f t="shared" ref="AD37:AE37" si="36">SUM(X37-AA37)</f>
        <v>0</v>
      </c>
      <c r="AE37" s="268">
        <f t="shared" si="36"/>
        <v>0</v>
      </c>
    </row>
    <row r="38" spans="1:33" ht="3.5" customHeight="1" thickBot="1" x14ac:dyDescent="0.35">
      <c r="A38" s="75"/>
      <c r="B38" s="61"/>
      <c r="C38" s="62"/>
      <c r="D38" s="66"/>
      <c r="E38" s="68"/>
      <c r="F38" s="62"/>
      <c r="G38" s="68"/>
      <c r="H38" s="62"/>
      <c r="I38" s="68"/>
      <c r="J38" s="62"/>
      <c r="K38" s="68"/>
      <c r="L38" s="63"/>
      <c r="M38" s="66"/>
      <c r="N38" s="68"/>
      <c r="O38" s="62"/>
      <c r="P38" s="66"/>
      <c r="Q38" s="66"/>
      <c r="R38" s="68"/>
      <c r="S38" s="62"/>
      <c r="T38" s="66"/>
      <c r="U38" s="68"/>
      <c r="V38" s="62"/>
      <c r="W38" s="66"/>
      <c r="X38" s="61"/>
      <c r="Y38" s="63"/>
      <c r="Z38" s="48"/>
      <c r="AA38" s="74"/>
      <c r="AB38" s="64"/>
      <c r="AC38" s="209"/>
      <c r="AD38" s="271"/>
      <c r="AE38" s="272"/>
    </row>
    <row r="39" spans="1:33" ht="15" thickTop="1" thickBot="1" x14ac:dyDescent="0.35">
      <c r="A39" s="78" t="s">
        <v>381</v>
      </c>
      <c r="B39" s="210">
        <f>SUM(B26:B37)</f>
        <v>0</v>
      </c>
      <c r="C39" s="210">
        <f>SUM(C26:C37)</f>
        <v>0</v>
      </c>
      <c r="D39" s="53"/>
      <c r="E39" s="210">
        <f t="shared" ref="E39:L39" si="37">SUM(E26:E37)</f>
        <v>0</v>
      </c>
      <c r="F39" s="210">
        <f t="shared" si="37"/>
        <v>0</v>
      </c>
      <c r="G39" s="210">
        <f t="shared" si="37"/>
        <v>0</v>
      </c>
      <c r="H39" s="210">
        <f t="shared" si="37"/>
        <v>0</v>
      </c>
      <c r="I39" s="210">
        <f t="shared" si="37"/>
        <v>0</v>
      </c>
      <c r="J39" s="210">
        <f t="shared" si="37"/>
        <v>0</v>
      </c>
      <c r="K39" s="210">
        <f t="shared" si="37"/>
        <v>0</v>
      </c>
      <c r="L39" s="210">
        <f t="shared" si="37"/>
        <v>0</v>
      </c>
      <c r="M39" s="53"/>
      <c r="N39" s="248"/>
      <c r="O39" s="248"/>
      <c r="P39" s="53"/>
      <c r="Q39" s="53"/>
      <c r="R39" s="210">
        <f>SUM(R26:R37)</f>
        <v>0</v>
      </c>
      <c r="S39" s="210">
        <f>SUM(S26:S37)</f>
        <v>0</v>
      </c>
      <c r="T39" s="53"/>
      <c r="U39" s="249"/>
      <c r="V39" s="249"/>
      <c r="W39" s="53"/>
      <c r="X39" s="210">
        <f>SUM(X26:X37)</f>
        <v>0</v>
      </c>
      <c r="Y39" s="210">
        <f>SUM(Y26:Y37)</f>
        <v>0</v>
      </c>
      <c r="Z39" s="76"/>
      <c r="AA39" s="257">
        <f>SUM(AA26:AA37)</f>
        <v>0</v>
      </c>
      <c r="AB39" s="257">
        <f>SUM(AB26:AB37)</f>
        <v>0</v>
      </c>
      <c r="AC39" s="77"/>
      <c r="AD39" s="341">
        <f>SUM(AD26:AD37)</f>
        <v>0</v>
      </c>
      <c r="AE39" s="341">
        <f>SUM(AE26:AE37)</f>
        <v>0</v>
      </c>
    </row>
    <row r="40" spans="1:33" s="107" customFormat="1" ht="3.65" customHeight="1" thickTop="1" thickBot="1" x14ac:dyDescent="0.4">
      <c r="A40" s="106"/>
      <c r="B40" s="133"/>
      <c r="C40" s="44"/>
      <c r="D40" s="44"/>
      <c r="E40" s="44"/>
      <c r="F40" s="44"/>
      <c r="G40" s="44"/>
      <c r="H40" s="384"/>
      <c r="I40" s="44"/>
      <c r="J40" s="44"/>
      <c r="K40" s="44"/>
      <c r="L40" s="44"/>
      <c r="M40" s="44"/>
      <c r="N40" s="44"/>
      <c r="O40" s="44"/>
      <c r="P40" s="44"/>
      <c r="Q40" s="44"/>
      <c r="R40" s="44"/>
      <c r="S40" s="44"/>
      <c r="T40" s="44"/>
      <c r="U40" s="44"/>
      <c r="V40" s="44"/>
      <c r="W40" s="44"/>
      <c r="X40" s="44"/>
      <c r="Y40" s="44"/>
      <c r="Z40" s="44"/>
      <c r="AA40" s="51"/>
      <c r="AB40" s="258"/>
      <c r="AC40" s="259"/>
      <c r="AD40" s="266"/>
      <c r="AE40" s="338"/>
      <c r="AF40" s="132"/>
      <c r="AG40" s="132"/>
    </row>
    <row r="41" spans="1:33" ht="15" thickBot="1" x14ac:dyDescent="0.35">
      <c r="A41" s="294" t="s">
        <v>309</v>
      </c>
      <c r="B41" s="336">
        <f>SUM(B24+B39)</f>
        <v>122171</v>
      </c>
      <c r="C41" s="291">
        <f>SUM(C24+C39)</f>
        <v>1023435.9349999999</v>
      </c>
      <c r="D41" s="79"/>
      <c r="E41" s="336">
        <f t="shared" ref="E41:L41" si="38">SUM(E24+E39)</f>
        <v>4397</v>
      </c>
      <c r="F41" s="291">
        <f t="shared" si="38"/>
        <v>140683.522</v>
      </c>
      <c r="G41" s="291">
        <f t="shared" si="38"/>
        <v>2429</v>
      </c>
      <c r="H41" s="417">
        <f t="shared" si="38"/>
        <v>781027.83299999998</v>
      </c>
      <c r="I41" s="291">
        <f t="shared" si="38"/>
        <v>276</v>
      </c>
      <c r="J41" s="291">
        <f t="shared" si="38"/>
        <v>675486.62399999995</v>
      </c>
      <c r="K41" s="291">
        <f t="shared" si="38"/>
        <v>7102</v>
      </c>
      <c r="L41" s="291">
        <f t="shared" si="38"/>
        <v>1597197.9789999998</v>
      </c>
      <c r="M41" s="79"/>
      <c r="N41" s="250"/>
      <c r="O41" s="250"/>
      <c r="P41" s="79"/>
      <c r="Q41" s="79"/>
      <c r="R41" s="336">
        <f>SUM(R24+R39)</f>
        <v>179</v>
      </c>
      <c r="S41" s="291">
        <f>SUM(S24+S39)</f>
        <v>714745.48499999999</v>
      </c>
      <c r="T41" s="79"/>
      <c r="U41" s="250"/>
      <c r="V41" s="250"/>
      <c r="W41" s="79"/>
      <c r="X41" s="157">
        <f>SUM(X24+X39)</f>
        <v>129452</v>
      </c>
      <c r="Y41" s="157">
        <f>SUM(Y24+Y39)</f>
        <v>3335379.3989999997</v>
      </c>
      <c r="Z41" s="80"/>
      <c r="AA41" s="260">
        <f>SUM(AA24+AA39)</f>
        <v>129452</v>
      </c>
      <c r="AB41" s="260">
        <f>SUM(AB24+AB39)</f>
        <v>3335379.3989999997</v>
      </c>
      <c r="AC41" s="81"/>
      <c r="AD41" s="340">
        <f>SUM(AD24+AD39)</f>
        <v>0</v>
      </c>
      <c r="AE41" s="340">
        <f>SUM(AE24+AE39)</f>
        <v>0</v>
      </c>
    </row>
    <row r="42" spans="1:33" s="107" customFormat="1" ht="14.4" customHeight="1" x14ac:dyDescent="0.35">
      <c r="A42" s="106"/>
      <c r="B42" s="221"/>
      <c r="C42" s="221"/>
      <c r="D42" s="44"/>
      <c r="E42" s="44"/>
      <c r="F42" s="44"/>
      <c r="G42" s="44"/>
      <c r="H42" s="384"/>
      <c r="I42" s="44"/>
      <c r="J42" s="44"/>
      <c r="K42" s="44"/>
      <c r="L42" s="44"/>
      <c r="M42" s="44"/>
      <c r="N42" s="44"/>
      <c r="O42" s="44"/>
      <c r="P42" s="44"/>
      <c r="Q42" s="44"/>
      <c r="R42" s="44"/>
      <c r="S42" s="44"/>
      <c r="T42" s="44"/>
      <c r="U42" s="44"/>
      <c r="V42" s="44"/>
      <c r="W42" s="44"/>
      <c r="X42" s="44"/>
      <c r="Y42" s="44"/>
      <c r="Z42" s="44"/>
      <c r="AA42" s="259"/>
      <c r="AB42" s="261"/>
      <c r="AC42" s="259"/>
      <c r="AD42" s="266"/>
      <c r="AE42" s="338"/>
      <c r="AF42" s="132"/>
      <c r="AG42" s="132"/>
    </row>
    <row r="43" spans="1:33" ht="14" x14ac:dyDescent="0.3">
      <c r="A43" s="284" t="s">
        <v>310</v>
      </c>
      <c r="B43" s="49"/>
      <c r="C43" s="122"/>
      <c r="D43" s="49"/>
      <c r="E43" s="49"/>
      <c r="F43" s="49"/>
      <c r="G43" s="49"/>
      <c r="H43" s="122"/>
      <c r="I43" s="49"/>
      <c r="J43" s="49"/>
      <c r="K43" s="49"/>
      <c r="L43" s="49"/>
      <c r="M43" s="44"/>
      <c r="N43" s="44"/>
      <c r="O43" s="44"/>
      <c r="P43" s="44"/>
      <c r="Q43" s="44"/>
      <c r="R43" s="44"/>
      <c r="S43" s="44"/>
      <c r="T43" s="44"/>
      <c r="U43" s="44"/>
      <c r="V43" s="44"/>
      <c r="W43" s="7"/>
      <c r="X43" s="44"/>
      <c r="Y43" s="44"/>
      <c r="Z43" s="48"/>
      <c r="AA43" s="51"/>
      <c r="AB43" s="51"/>
      <c r="AC43" s="209"/>
      <c r="AD43" s="266"/>
      <c r="AE43" s="266"/>
    </row>
    <row r="44" spans="1:33" ht="14" x14ac:dyDescent="0.3">
      <c r="A44" s="293" t="s">
        <v>74</v>
      </c>
      <c r="B44" s="49"/>
      <c r="C44" s="122"/>
      <c r="D44" s="49"/>
      <c r="E44" s="49"/>
      <c r="F44" s="49"/>
      <c r="G44" s="49"/>
      <c r="H44" s="122"/>
      <c r="I44" s="49"/>
      <c r="J44" s="49"/>
      <c r="K44" s="49"/>
      <c r="L44" s="49"/>
      <c r="M44" s="44"/>
      <c r="N44" s="44"/>
      <c r="O44" s="44"/>
      <c r="P44" s="44"/>
      <c r="Q44" s="44"/>
      <c r="R44" s="44"/>
      <c r="S44" s="44"/>
      <c r="T44" s="44"/>
      <c r="U44" s="44"/>
      <c r="V44" s="44"/>
      <c r="W44" s="7"/>
      <c r="X44" s="44"/>
      <c r="Y44" s="44"/>
      <c r="Z44" s="48"/>
      <c r="AA44" s="51"/>
      <c r="AB44" s="51"/>
      <c r="AC44" s="209"/>
      <c r="AD44" s="266"/>
      <c r="AE44" s="266"/>
    </row>
    <row r="45" spans="1:33" x14ac:dyDescent="0.3">
      <c r="A45" s="90">
        <v>2015</v>
      </c>
      <c r="B45" s="82">
        <f>'Annual Capacity'!D42</f>
        <v>0</v>
      </c>
      <c r="C45" s="82">
        <f>'Annual Capacity'!E42</f>
        <v>0</v>
      </c>
      <c r="D45" s="89"/>
      <c r="E45" s="201">
        <f>'Annual Capacity'!G42</f>
        <v>0</v>
      </c>
      <c r="F45" s="201">
        <f>'Annual Capacity'!H42</f>
        <v>0</v>
      </c>
      <c r="G45" s="201">
        <f>'Annual Capacity'!I42</f>
        <v>0</v>
      </c>
      <c r="H45" s="201">
        <f>'Annual Capacity'!J42</f>
        <v>0</v>
      </c>
      <c r="I45" s="201">
        <f>'Annual Capacity'!K42</f>
        <v>0</v>
      </c>
      <c r="J45" s="201">
        <f>'Annual Capacity'!L42</f>
        <v>0</v>
      </c>
      <c r="K45" s="82">
        <f t="shared" ref="K45:L50" si="39">SUM(E45+G45+I45)</f>
        <v>0</v>
      </c>
      <c r="L45" s="65">
        <f t="shared" si="39"/>
        <v>0</v>
      </c>
      <c r="M45" s="89"/>
      <c r="N45" s="247"/>
      <c r="O45" s="247"/>
      <c r="P45" s="89"/>
      <c r="Q45" s="89"/>
      <c r="R45" s="82">
        <f>'Annual Capacity'!S42</f>
        <v>0</v>
      </c>
      <c r="S45" s="82">
        <f>'Annual Capacity'!T42</f>
        <v>0</v>
      </c>
      <c r="T45" s="89"/>
      <c r="U45" s="201">
        <f>'Annual Capacity'!V42</f>
        <v>0</v>
      </c>
      <c r="V45" s="201">
        <f>'Annual Capacity'!W42</f>
        <v>0</v>
      </c>
      <c r="W45" s="60"/>
      <c r="X45" s="104">
        <f t="shared" ref="X45:X51" si="40">SUM(B45+K45+R45+U45)</f>
        <v>0</v>
      </c>
      <c r="Y45" s="105">
        <f t="shared" ref="Y45:Y51" si="41">SUM(C45+L45+S45+V45)</f>
        <v>0</v>
      </c>
      <c r="Z45" s="48"/>
      <c r="AA45" s="211">
        <v>0</v>
      </c>
      <c r="AB45" s="211">
        <v>0</v>
      </c>
      <c r="AC45" s="209"/>
      <c r="AD45" s="267">
        <f t="shared" ref="AD45:AE52" si="42">SUM(X45-AA45)</f>
        <v>0</v>
      </c>
      <c r="AE45" s="268">
        <f t="shared" si="42"/>
        <v>0</v>
      </c>
    </row>
    <row r="46" spans="1:33" x14ac:dyDescent="0.3">
      <c r="A46" s="203">
        <v>2016</v>
      </c>
      <c r="B46" s="82">
        <f>'Annual Capacity'!D43</f>
        <v>6</v>
      </c>
      <c r="C46" s="82">
        <f>'Annual Capacity'!E43</f>
        <v>45.16</v>
      </c>
      <c r="D46" s="89"/>
      <c r="E46" s="201">
        <f>'Annual Capacity'!G43</f>
        <v>0</v>
      </c>
      <c r="F46" s="201">
        <f>'Annual Capacity'!H43</f>
        <v>0</v>
      </c>
      <c r="G46" s="201">
        <f>'Annual Capacity'!I43</f>
        <v>0</v>
      </c>
      <c r="H46" s="201">
        <f>'Annual Capacity'!J43</f>
        <v>0</v>
      </c>
      <c r="I46" s="201">
        <f>'Annual Capacity'!K43</f>
        <v>0</v>
      </c>
      <c r="J46" s="201">
        <f>'Annual Capacity'!L43</f>
        <v>0</v>
      </c>
      <c r="K46" s="82">
        <f t="shared" si="39"/>
        <v>0</v>
      </c>
      <c r="L46" s="65">
        <f t="shared" si="39"/>
        <v>0</v>
      </c>
      <c r="M46" s="89"/>
      <c r="N46" s="247"/>
      <c r="O46" s="247"/>
      <c r="P46" s="89"/>
      <c r="Q46" s="89"/>
      <c r="R46" s="82">
        <f>'Annual Capacity'!S43</f>
        <v>0</v>
      </c>
      <c r="S46" s="82">
        <f>'Annual Capacity'!T43</f>
        <v>0</v>
      </c>
      <c r="T46" s="89"/>
      <c r="U46" s="201">
        <f>'Annual Capacity'!V43</f>
        <v>0</v>
      </c>
      <c r="V46" s="201">
        <f>'Annual Capacity'!W43</f>
        <v>0</v>
      </c>
      <c r="W46" s="66"/>
      <c r="X46" s="104">
        <f t="shared" si="40"/>
        <v>6</v>
      </c>
      <c r="Y46" s="105">
        <f t="shared" si="41"/>
        <v>45.16</v>
      </c>
      <c r="Z46" s="48"/>
      <c r="AA46" s="211">
        <v>6</v>
      </c>
      <c r="AB46" s="211">
        <v>45.16</v>
      </c>
      <c r="AC46" s="209"/>
      <c r="AD46" s="267">
        <f t="shared" si="42"/>
        <v>0</v>
      </c>
      <c r="AE46" s="268">
        <f t="shared" si="42"/>
        <v>0</v>
      </c>
    </row>
    <row r="47" spans="1:33" x14ac:dyDescent="0.3">
      <c r="A47" s="90">
        <v>2017</v>
      </c>
      <c r="B47" s="82">
        <f>'Annual Capacity'!D44</f>
        <v>5</v>
      </c>
      <c r="C47" s="82">
        <f>'Annual Capacity'!E44</f>
        <v>67.989999999999995</v>
      </c>
      <c r="D47" s="89"/>
      <c r="E47" s="201">
        <f>'Annual Capacity'!G44</f>
        <v>0</v>
      </c>
      <c r="F47" s="201">
        <f>'Annual Capacity'!H44</f>
        <v>0</v>
      </c>
      <c r="G47" s="201">
        <f>'Annual Capacity'!I44</f>
        <v>0</v>
      </c>
      <c r="H47" s="201">
        <f>'Annual Capacity'!J44</f>
        <v>0</v>
      </c>
      <c r="I47" s="201">
        <f>'Annual Capacity'!K44</f>
        <v>0</v>
      </c>
      <c r="J47" s="201">
        <f>'Annual Capacity'!L44</f>
        <v>0</v>
      </c>
      <c r="K47" s="82">
        <f t="shared" si="39"/>
        <v>0</v>
      </c>
      <c r="L47" s="65">
        <f t="shared" si="39"/>
        <v>0</v>
      </c>
      <c r="M47" s="89"/>
      <c r="N47" s="247"/>
      <c r="O47" s="247"/>
      <c r="P47" s="89"/>
      <c r="Q47" s="89"/>
      <c r="R47" s="82">
        <f>'Annual Capacity'!S44</f>
        <v>0</v>
      </c>
      <c r="S47" s="82">
        <f>'Annual Capacity'!T44</f>
        <v>0</v>
      </c>
      <c r="T47" s="89"/>
      <c r="U47" s="201">
        <f>'Annual Capacity'!V44</f>
        <v>0</v>
      </c>
      <c r="V47" s="201">
        <f>'Annual Capacity'!W44</f>
        <v>0</v>
      </c>
      <c r="W47" s="66"/>
      <c r="X47" s="104">
        <f t="shared" si="40"/>
        <v>5</v>
      </c>
      <c r="Y47" s="105">
        <f t="shared" si="41"/>
        <v>67.989999999999995</v>
      </c>
      <c r="Z47" s="48"/>
      <c r="AA47" s="211">
        <v>5</v>
      </c>
      <c r="AB47" s="211">
        <v>67.989999999999995</v>
      </c>
      <c r="AC47" s="209"/>
      <c r="AD47" s="267">
        <f t="shared" si="42"/>
        <v>0</v>
      </c>
      <c r="AE47" s="268">
        <f t="shared" si="42"/>
        <v>0</v>
      </c>
    </row>
    <row r="48" spans="1:33" x14ac:dyDescent="0.3">
      <c r="A48" s="90">
        <v>2018</v>
      </c>
      <c r="B48" s="82">
        <f>'Annual Capacity'!D45</f>
        <v>72</v>
      </c>
      <c r="C48" s="82">
        <f>'Annual Capacity'!E45</f>
        <v>919.84</v>
      </c>
      <c r="D48" s="89"/>
      <c r="E48" s="201">
        <f>'Annual Capacity'!G45</f>
        <v>0</v>
      </c>
      <c r="F48" s="201">
        <f>'Annual Capacity'!H45</f>
        <v>0</v>
      </c>
      <c r="G48" s="201">
        <f>'Annual Capacity'!I45</f>
        <v>0</v>
      </c>
      <c r="H48" s="201">
        <f>'Annual Capacity'!J45</f>
        <v>0</v>
      </c>
      <c r="I48" s="201">
        <f>'Annual Capacity'!K45</f>
        <v>0</v>
      </c>
      <c r="J48" s="201">
        <f>'Annual Capacity'!L45</f>
        <v>0</v>
      </c>
      <c r="K48" s="82">
        <f t="shared" si="39"/>
        <v>0</v>
      </c>
      <c r="L48" s="65">
        <f t="shared" si="39"/>
        <v>0</v>
      </c>
      <c r="M48" s="89"/>
      <c r="N48" s="247"/>
      <c r="O48" s="247"/>
      <c r="P48" s="89"/>
      <c r="Q48" s="89"/>
      <c r="R48" s="82">
        <f>'Annual Capacity'!S45</f>
        <v>1</v>
      </c>
      <c r="S48" s="82">
        <f>'Annual Capacity'!T45</f>
        <v>232.56</v>
      </c>
      <c r="T48" s="89"/>
      <c r="U48" s="201">
        <f>'Annual Capacity'!V45</f>
        <v>0</v>
      </c>
      <c r="V48" s="201">
        <f>'Annual Capacity'!W45</f>
        <v>0</v>
      </c>
      <c r="W48" s="66"/>
      <c r="X48" s="104">
        <f t="shared" si="40"/>
        <v>73</v>
      </c>
      <c r="Y48" s="105">
        <f t="shared" si="41"/>
        <v>1152.4000000000001</v>
      </c>
      <c r="Z48" s="48"/>
      <c r="AA48" s="211">
        <v>73</v>
      </c>
      <c r="AB48" s="211">
        <v>1152.4000000000001</v>
      </c>
      <c r="AC48" s="209"/>
      <c r="AD48" s="267">
        <f t="shared" si="42"/>
        <v>0</v>
      </c>
      <c r="AE48" s="268">
        <f t="shared" si="42"/>
        <v>0</v>
      </c>
    </row>
    <row r="49" spans="1:31" x14ac:dyDescent="0.3">
      <c r="A49" s="90">
        <v>2019</v>
      </c>
      <c r="B49" s="82">
        <f>'Annual Capacity'!D46</f>
        <v>35</v>
      </c>
      <c r="C49" s="82">
        <f>'Annual Capacity'!E46</f>
        <v>323.20999999999998</v>
      </c>
      <c r="D49" s="89"/>
      <c r="E49" s="201">
        <f>'Annual Capacity'!G46</f>
        <v>2</v>
      </c>
      <c r="F49" s="201">
        <f>'Annual Capacity'!H46</f>
        <v>119.34</v>
      </c>
      <c r="G49" s="201">
        <f>'Annual Capacity'!I46</f>
        <v>7</v>
      </c>
      <c r="H49" s="201">
        <f>'Annual Capacity'!J46</f>
        <v>2918.39</v>
      </c>
      <c r="I49" s="201">
        <f>'Annual Capacity'!K46</f>
        <v>0</v>
      </c>
      <c r="J49" s="201">
        <f>'Annual Capacity'!L46</f>
        <v>0</v>
      </c>
      <c r="K49" s="82">
        <f t="shared" si="39"/>
        <v>9</v>
      </c>
      <c r="L49" s="65">
        <f t="shared" si="39"/>
        <v>3037.73</v>
      </c>
      <c r="M49" s="89"/>
      <c r="N49" s="247"/>
      <c r="O49" s="247"/>
      <c r="P49" s="89"/>
      <c r="Q49" s="89"/>
      <c r="R49" s="82">
        <f>'Annual Capacity'!S46</f>
        <v>0</v>
      </c>
      <c r="S49" s="82">
        <f>'Annual Capacity'!T46</f>
        <v>0</v>
      </c>
      <c r="T49" s="89"/>
      <c r="U49" s="201">
        <f>'Annual Capacity'!V46</f>
        <v>0</v>
      </c>
      <c r="V49" s="201">
        <f>'Annual Capacity'!W46</f>
        <v>0</v>
      </c>
      <c r="W49" s="66"/>
      <c r="X49" s="104">
        <f t="shared" si="40"/>
        <v>44</v>
      </c>
      <c r="Y49" s="105">
        <f t="shared" si="41"/>
        <v>3360.94</v>
      </c>
      <c r="Z49" s="48"/>
      <c r="AA49" s="211">
        <v>44</v>
      </c>
      <c r="AB49" s="211">
        <v>3360.94</v>
      </c>
      <c r="AC49" s="209"/>
      <c r="AD49" s="267">
        <f t="shared" si="42"/>
        <v>0</v>
      </c>
      <c r="AE49" s="268">
        <f t="shared" si="42"/>
        <v>0</v>
      </c>
    </row>
    <row r="50" spans="1:31" x14ac:dyDescent="0.3">
      <c r="A50" s="90">
        <v>2020</v>
      </c>
      <c r="B50" s="82">
        <f>'Annual Capacity'!D47</f>
        <v>7508</v>
      </c>
      <c r="C50" s="82">
        <f>'Annual Capacity'!E47</f>
        <v>64909.32</v>
      </c>
      <c r="D50" s="89"/>
      <c r="E50" s="201">
        <f>'Annual Capacity'!G47</f>
        <v>158</v>
      </c>
      <c r="F50" s="201">
        <f>'Annual Capacity'!H47</f>
        <v>5244.3</v>
      </c>
      <c r="G50" s="201">
        <f>'Annual Capacity'!I47</f>
        <v>130</v>
      </c>
      <c r="H50" s="201">
        <f>'Annual Capacity'!J47</f>
        <v>49278.86</v>
      </c>
      <c r="I50" s="201">
        <f>'Annual Capacity'!K47</f>
        <v>17</v>
      </c>
      <c r="J50" s="201">
        <f>'Annual Capacity'!L47</f>
        <v>43007.12</v>
      </c>
      <c r="K50" s="82">
        <f t="shared" si="39"/>
        <v>305</v>
      </c>
      <c r="L50" s="65">
        <f t="shared" si="39"/>
        <v>97530.28</v>
      </c>
      <c r="M50" s="89"/>
      <c r="N50" s="247"/>
      <c r="O50" s="247"/>
      <c r="P50" s="89"/>
      <c r="Q50" s="89"/>
      <c r="R50" s="82">
        <f>'Annual Capacity'!S47</f>
        <v>4</v>
      </c>
      <c r="S50" s="82">
        <f>'Annual Capacity'!T47</f>
        <v>21016.080000000002</v>
      </c>
      <c r="T50" s="89"/>
      <c r="U50" s="201">
        <f>'Annual Capacity'!V47</f>
        <v>0</v>
      </c>
      <c r="V50" s="201">
        <f>'Annual Capacity'!W47</f>
        <v>0</v>
      </c>
      <c r="W50" s="66"/>
      <c r="X50" s="104">
        <f t="shared" si="40"/>
        <v>7817</v>
      </c>
      <c r="Y50" s="105">
        <f t="shared" si="41"/>
        <v>183455.68</v>
      </c>
      <c r="Z50" s="48"/>
      <c r="AA50" s="211">
        <v>7817</v>
      </c>
      <c r="AB50" s="211">
        <v>183455.68</v>
      </c>
      <c r="AC50" s="209"/>
      <c r="AD50" s="267">
        <f t="shared" si="42"/>
        <v>0</v>
      </c>
      <c r="AE50" s="268">
        <f t="shared" si="42"/>
        <v>0</v>
      </c>
    </row>
    <row r="51" spans="1:31" x14ac:dyDescent="0.3">
      <c r="A51" s="90">
        <v>2021</v>
      </c>
      <c r="B51" s="82">
        <f>'Annual Capacity'!D48</f>
        <v>13938</v>
      </c>
      <c r="C51" s="82">
        <f>'Annual Capacity'!E48</f>
        <v>126867.26</v>
      </c>
      <c r="D51" s="89"/>
      <c r="E51" s="201">
        <f>'Annual Capacity'!G48</f>
        <v>260</v>
      </c>
      <c r="F51" s="201">
        <f>'Annual Capacity'!H48</f>
        <v>11282.36</v>
      </c>
      <c r="G51" s="201">
        <f>'Annual Capacity'!I48</f>
        <v>217</v>
      </c>
      <c r="H51" s="201">
        <f>'Annual Capacity'!J48</f>
        <v>69354.41</v>
      </c>
      <c r="I51" s="201">
        <f>'Annual Capacity'!K48</f>
        <v>23</v>
      </c>
      <c r="J51" s="201">
        <f>'Annual Capacity'!L48</f>
        <v>58031.1</v>
      </c>
      <c r="K51" s="82">
        <f>'Annual Capacity'!M48</f>
        <v>500</v>
      </c>
      <c r="L51" s="82">
        <f>'Annual Capacity'!N48</f>
        <v>138667.87</v>
      </c>
      <c r="M51" s="89"/>
      <c r="N51" s="247"/>
      <c r="O51" s="247"/>
      <c r="P51" s="89"/>
      <c r="Q51" s="89"/>
      <c r="R51" s="82">
        <f>'Annual Capacity'!S48</f>
        <v>3</v>
      </c>
      <c r="S51" s="82">
        <f>'Annual Capacity'!T48</f>
        <v>33581.07</v>
      </c>
      <c r="T51" s="89"/>
      <c r="U51" s="201">
        <f>'Annual Capacity'!V48</f>
        <v>14</v>
      </c>
      <c r="V51" s="201">
        <f>'Annual Capacity'!W48</f>
        <v>31540.98</v>
      </c>
      <c r="W51" s="66"/>
      <c r="X51" s="104">
        <f t="shared" si="40"/>
        <v>14455</v>
      </c>
      <c r="Y51" s="105">
        <f t="shared" si="41"/>
        <v>330657.18</v>
      </c>
      <c r="Z51" s="48"/>
      <c r="AA51" s="211">
        <v>14455</v>
      </c>
      <c r="AB51" s="211">
        <v>330657.18</v>
      </c>
      <c r="AC51" s="209"/>
      <c r="AD51" s="267">
        <f t="shared" si="42"/>
        <v>0</v>
      </c>
      <c r="AE51" s="268">
        <f t="shared" si="42"/>
        <v>0</v>
      </c>
    </row>
    <row r="52" spans="1:31" x14ac:dyDescent="0.3">
      <c r="A52" s="90">
        <v>2022</v>
      </c>
      <c r="B52" s="82">
        <f>'Annual Capacity'!D49</f>
        <v>1712</v>
      </c>
      <c r="C52" s="82">
        <f>'Annual Capacity'!E49</f>
        <v>16152.24</v>
      </c>
      <c r="D52" s="89"/>
      <c r="E52" s="201">
        <f>'Annual Capacity'!G49</f>
        <v>304</v>
      </c>
      <c r="F52" s="201">
        <f>'Annual Capacity'!H49</f>
        <v>13001.17</v>
      </c>
      <c r="G52" s="201">
        <f>'Annual Capacity'!I49</f>
        <v>373</v>
      </c>
      <c r="H52" s="201">
        <f>'Annual Capacity'!J49</f>
        <v>131877.48000000001</v>
      </c>
      <c r="I52" s="201">
        <f>'Annual Capacity'!K49</f>
        <v>49</v>
      </c>
      <c r="J52" s="201">
        <f>'Annual Capacity'!L49</f>
        <v>106576.34</v>
      </c>
      <c r="K52" s="82">
        <f>'Annual Capacity'!M49</f>
        <v>726</v>
      </c>
      <c r="L52" s="82">
        <f>'Annual Capacity'!N49</f>
        <v>251454.99000000002</v>
      </c>
      <c r="M52" s="89"/>
      <c r="N52" s="247"/>
      <c r="O52" s="247"/>
      <c r="P52" s="89"/>
      <c r="Q52" s="89"/>
      <c r="R52" s="82">
        <f>'Annual Capacity'!S49</f>
        <v>3</v>
      </c>
      <c r="S52" s="82">
        <f>'Annual Capacity'!T49</f>
        <v>19826.060000000001</v>
      </c>
      <c r="T52" s="89"/>
      <c r="U52" s="201">
        <f>'Annual Capacity'!V49</f>
        <v>7</v>
      </c>
      <c r="V52" s="201">
        <f>'Annual Capacity'!W49</f>
        <v>13082.14</v>
      </c>
      <c r="W52" s="66"/>
      <c r="X52" s="104">
        <f t="shared" ref="X52" si="43">SUM(B52+K52+R52+U52)</f>
        <v>2448</v>
      </c>
      <c r="Y52" s="105">
        <f t="shared" ref="Y52" si="44">SUM(C52+L52+S52+V52)</f>
        <v>300515.43000000005</v>
      </c>
      <c r="Z52" s="48"/>
      <c r="AA52" s="211">
        <v>2448</v>
      </c>
      <c r="AB52" s="211">
        <v>300515.43000000005</v>
      </c>
      <c r="AC52" s="209"/>
      <c r="AD52" s="267">
        <f t="shared" si="42"/>
        <v>0</v>
      </c>
      <c r="AE52" s="268">
        <f t="shared" si="42"/>
        <v>0</v>
      </c>
    </row>
    <row r="53" spans="1:31" x14ac:dyDescent="0.3">
      <c r="A53" s="90">
        <v>2023</v>
      </c>
      <c r="B53" s="82">
        <f>'Annual Capacity'!D50</f>
        <v>0</v>
      </c>
      <c r="C53" s="82">
        <f>'Annual Capacity'!E50</f>
        <v>0</v>
      </c>
      <c r="D53" s="89"/>
      <c r="E53" s="201">
        <f>'Annual Capacity'!G50</f>
        <v>14</v>
      </c>
      <c r="F53" s="201">
        <f>'Annual Capacity'!H50</f>
        <v>634.67999999999995</v>
      </c>
      <c r="G53" s="201">
        <f>'Annual Capacity'!I50</f>
        <v>62</v>
      </c>
      <c r="H53" s="201">
        <f>'Annual Capacity'!J50</f>
        <v>25415.05</v>
      </c>
      <c r="I53" s="201">
        <f>'Annual Capacity'!K50</f>
        <v>10</v>
      </c>
      <c r="J53" s="201">
        <f>'Annual Capacity'!L50</f>
        <v>16275.46</v>
      </c>
      <c r="K53" s="82">
        <f>'Annual Capacity'!M50</f>
        <v>86</v>
      </c>
      <c r="L53" s="82">
        <f>'Annual Capacity'!N50</f>
        <v>42325.19</v>
      </c>
      <c r="M53" s="89"/>
      <c r="N53" s="247"/>
      <c r="O53" s="247"/>
      <c r="P53" s="89"/>
      <c r="Q53" s="89"/>
      <c r="R53" s="82">
        <f>'Annual Capacity'!S50</f>
        <v>1</v>
      </c>
      <c r="S53" s="82">
        <f>'Annual Capacity'!T50</f>
        <v>25612.2</v>
      </c>
      <c r="T53" s="89"/>
      <c r="U53" s="201">
        <f>'Annual Capacity'!V50</f>
        <v>66</v>
      </c>
      <c r="V53" s="201">
        <f>'Annual Capacity'!W50</f>
        <v>82862.61</v>
      </c>
      <c r="W53" s="66"/>
      <c r="X53" s="104">
        <f t="shared" ref="X53" si="45">SUM(B53+K53+R53+U53)</f>
        <v>153</v>
      </c>
      <c r="Y53" s="105">
        <f t="shared" ref="Y53" si="46">SUM(C53+L53+S53+V53)</f>
        <v>150800</v>
      </c>
      <c r="Z53" s="48"/>
      <c r="AA53" s="211">
        <v>153</v>
      </c>
      <c r="AB53" s="211">
        <v>150800</v>
      </c>
      <c r="AC53" s="209"/>
      <c r="AD53" s="267">
        <f t="shared" ref="AD53" si="47">SUM(X53-AA53)</f>
        <v>0</v>
      </c>
      <c r="AE53" s="268">
        <f t="shared" ref="AE53" si="48">SUM(Y53-AB53)</f>
        <v>0</v>
      </c>
    </row>
    <row r="54" spans="1:31" x14ac:dyDescent="0.3">
      <c r="A54" s="90">
        <v>2024</v>
      </c>
      <c r="B54" s="82">
        <f>'Annual Capacity'!D51</f>
        <v>0</v>
      </c>
      <c r="C54" s="82">
        <f>'Annual Capacity'!E51</f>
        <v>0</v>
      </c>
      <c r="D54" s="89"/>
      <c r="E54" s="201">
        <f>'Annual Capacity'!G51</f>
        <v>0</v>
      </c>
      <c r="F54" s="201">
        <f>'Annual Capacity'!H51</f>
        <v>0</v>
      </c>
      <c r="G54" s="201">
        <f>'Annual Capacity'!I51</f>
        <v>0</v>
      </c>
      <c r="H54" s="201">
        <f>'Annual Capacity'!J51</f>
        <v>0</v>
      </c>
      <c r="I54" s="201">
        <f>'Annual Capacity'!K51</f>
        <v>1</v>
      </c>
      <c r="J54" s="201">
        <f>'Annual Capacity'!L51</f>
        <v>1968</v>
      </c>
      <c r="K54" s="82">
        <f>'Annual Capacity'!M51</f>
        <v>1</v>
      </c>
      <c r="L54" s="82">
        <f>'Annual Capacity'!N51</f>
        <v>1968</v>
      </c>
      <c r="M54" s="89"/>
      <c r="N54" s="247"/>
      <c r="O54" s="247"/>
      <c r="P54" s="89"/>
      <c r="Q54" s="89"/>
      <c r="R54" s="82">
        <f>'Annual Capacity'!S51</f>
        <v>0</v>
      </c>
      <c r="S54" s="82">
        <f>'Annual Capacity'!T51</f>
        <v>0</v>
      </c>
      <c r="T54" s="89"/>
      <c r="U54" s="201">
        <f>'Annual Capacity'!V51</f>
        <v>3</v>
      </c>
      <c r="V54" s="201">
        <f>'Annual Capacity'!W51</f>
        <v>10912.83</v>
      </c>
      <c r="W54" s="66"/>
      <c r="X54" s="104">
        <f t="shared" ref="X54" si="49">SUM(B54+K54+R54+U54)</f>
        <v>4</v>
      </c>
      <c r="Y54" s="105">
        <f t="shared" ref="Y54" si="50">SUM(C54+L54+S54+V54)</f>
        <v>12880.83</v>
      </c>
      <c r="Z54" s="48"/>
      <c r="AA54" s="211">
        <v>4</v>
      </c>
      <c r="AB54" s="211">
        <v>12880.83</v>
      </c>
      <c r="AC54" s="209"/>
      <c r="AD54" s="267">
        <f t="shared" ref="AD54" si="51">SUM(X54-AA54)</f>
        <v>0</v>
      </c>
      <c r="AE54" s="268">
        <f t="shared" ref="AE54" si="52">SUM(Y54-AB54)</f>
        <v>0</v>
      </c>
    </row>
    <row r="55" spans="1:31" ht="5.4" customHeight="1" thickBot="1" x14ac:dyDescent="0.35">
      <c r="A55" s="75"/>
      <c r="B55" s="61"/>
      <c r="C55" s="62"/>
      <c r="D55" s="66"/>
      <c r="E55" s="68"/>
      <c r="F55" s="62"/>
      <c r="G55" s="68"/>
      <c r="H55" s="62"/>
      <c r="I55" s="68"/>
      <c r="J55" s="62"/>
      <c r="K55" s="68"/>
      <c r="L55" s="63"/>
      <c r="M55" s="66"/>
      <c r="N55" s="68"/>
      <c r="O55" s="62"/>
      <c r="P55" s="66"/>
      <c r="Q55" s="66"/>
      <c r="R55" s="68"/>
      <c r="S55" s="62"/>
      <c r="T55" s="66"/>
      <c r="U55" s="68"/>
      <c r="V55" s="62"/>
      <c r="W55" s="66"/>
      <c r="X55" s="61"/>
      <c r="Y55" s="63"/>
      <c r="Z55" s="48"/>
      <c r="AA55" s="74"/>
      <c r="AB55" s="64"/>
      <c r="AC55" s="209"/>
      <c r="AD55" s="271"/>
      <c r="AE55" s="272"/>
    </row>
    <row r="56" spans="1:31" s="35" customFormat="1" ht="15" thickTop="1" thickBot="1" x14ac:dyDescent="0.35">
      <c r="A56" s="78" t="s">
        <v>383</v>
      </c>
      <c r="B56" s="210">
        <f>SUM(B45:B54)</f>
        <v>23276</v>
      </c>
      <c r="C56" s="210">
        <f>SUM(C45:C54)</f>
        <v>209285.02</v>
      </c>
      <c r="D56" s="53"/>
      <c r="E56" s="210">
        <f t="shared" ref="E56:L56" si="53">SUM(E45:E54)</f>
        <v>738</v>
      </c>
      <c r="F56" s="210">
        <f t="shared" si="53"/>
        <v>30281.85</v>
      </c>
      <c r="G56" s="210">
        <f t="shared" si="53"/>
        <v>789</v>
      </c>
      <c r="H56" s="210">
        <f t="shared" si="53"/>
        <v>278844.19</v>
      </c>
      <c r="I56" s="210">
        <f t="shared" si="53"/>
        <v>100</v>
      </c>
      <c r="J56" s="210">
        <f t="shared" si="53"/>
        <v>225858.02</v>
      </c>
      <c r="K56" s="210">
        <f t="shared" si="53"/>
        <v>1627</v>
      </c>
      <c r="L56" s="210">
        <f t="shared" si="53"/>
        <v>534984.06000000006</v>
      </c>
      <c r="M56" s="53"/>
      <c r="N56" s="248"/>
      <c r="O56" s="248"/>
      <c r="P56" s="53"/>
      <c r="Q56" s="53"/>
      <c r="R56" s="210">
        <f>SUM(R45:R54)</f>
        <v>12</v>
      </c>
      <c r="S56" s="210">
        <f>SUM(S45:S54)</f>
        <v>100267.97</v>
      </c>
      <c r="T56" s="53"/>
      <c r="U56" s="210">
        <f>SUM(U45:U54)</f>
        <v>90</v>
      </c>
      <c r="V56" s="210">
        <f>SUM(V45:V54)</f>
        <v>138398.56</v>
      </c>
      <c r="W56" s="53"/>
      <c r="X56" s="210">
        <f>SUM(X45:X54)</f>
        <v>25005</v>
      </c>
      <c r="Y56" s="210">
        <f>SUM(Y45:Y54)</f>
        <v>982935.61</v>
      </c>
      <c r="Z56" s="76"/>
      <c r="AA56" s="257">
        <f>SUM(AA45:AA54)</f>
        <v>25005</v>
      </c>
      <c r="AB56" s="257">
        <f>SUM(AB45:AB54)</f>
        <v>982935.61</v>
      </c>
      <c r="AC56" s="209"/>
      <c r="AD56" s="273">
        <f>SUM(AD45:AD54)</f>
        <v>0</v>
      </c>
      <c r="AE56" s="273">
        <f>SUM(AE45:AE54)</f>
        <v>0</v>
      </c>
    </row>
    <row r="57" spans="1:31" ht="9.65" customHeight="1" thickTop="1" x14ac:dyDescent="0.3">
      <c r="A57" s="75"/>
      <c r="B57" s="61"/>
      <c r="C57" s="62"/>
      <c r="D57" s="66"/>
      <c r="E57" s="68"/>
      <c r="F57" s="62"/>
      <c r="G57" s="68"/>
      <c r="H57" s="62"/>
      <c r="I57" s="68"/>
      <c r="J57" s="62"/>
      <c r="K57" s="68"/>
      <c r="L57" s="63"/>
      <c r="M57" s="66"/>
      <c r="N57" s="68"/>
      <c r="O57" s="62"/>
      <c r="P57" s="66"/>
      <c r="Q57" s="66"/>
      <c r="R57" s="68"/>
      <c r="S57" s="62"/>
      <c r="T57" s="66"/>
      <c r="U57" s="68"/>
      <c r="V57" s="62"/>
      <c r="W57" s="66"/>
      <c r="X57" s="61"/>
      <c r="Y57" s="385"/>
      <c r="Z57" s="48"/>
      <c r="AA57" s="74"/>
      <c r="AB57" s="64"/>
      <c r="AC57" s="209"/>
      <c r="AD57" s="271"/>
      <c r="AE57" s="272"/>
    </row>
    <row r="58" spans="1:31" x14ac:dyDescent="0.3">
      <c r="A58" s="127">
        <v>45658</v>
      </c>
      <c r="B58" s="82">
        <v>0</v>
      </c>
      <c r="C58" s="205">
        <v>0</v>
      </c>
      <c r="D58" s="60"/>
      <c r="E58" s="206">
        <v>0</v>
      </c>
      <c r="F58" s="207">
        <v>0</v>
      </c>
      <c r="G58" s="206">
        <v>0</v>
      </c>
      <c r="H58" s="207">
        <v>0</v>
      </c>
      <c r="I58" s="206">
        <v>0</v>
      </c>
      <c r="J58" s="207">
        <v>0</v>
      </c>
      <c r="K58" s="204">
        <f t="shared" ref="K58" si="54">SUM(E58+G58+I58)</f>
        <v>0</v>
      </c>
      <c r="L58" s="65">
        <f t="shared" ref="L58" si="55">SUM(F58+H58+J58)</f>
        <v>0</v>
      </c>
      <c r="M58" s="60"/>
      <c r="N58" s="247"/>
      <c r="O58" s="247"/>
      <c r="P58" s="60"/>
      <c r="Q58" s="60"/>
      <c r="R58" s="204">
        <v>0</v>
      </c>
      <c r="S58" s="205">
        <v>0</v>
      </c>
      <c r="T58" s="60"/>
      <c r="U58" s="206">
        <v>0</v>
      </c>
      <c r="V58" s="201">
        <v>0</v>
      </c>
      <c r="W58" s="60"/>
      <c r="X58" s="104">
        <f t="shared" ref="X58" si="56">SUM(B58+K58+R58+U58)</f>
        <v>0</v>
      </c>
      <c r="Y58" s="105">
        <f t="shared" ref="Y58" si="57">SUM(C58+L58+S58+V58)</f>
        <v>0</v>
      </c>
      <c r="Z58" s="48"/>
      <c r="AA58" s="211">
        <v>0</v>
      </c>
      <c r="AB58" s="211">
        <v>0</v>
      </c>
      <c r="AC58" s="209"/>
      <c r="AD58" s="267">
        <f t="shared" ref="AD58" si="58">SUM(X58-AA58)</f>
        <v>0</v>
      </c>
      <c r="AE58" s="268">
        <f t="shared" ref="AE58" si="59">SUM(Y58-AB58)</f>
        <v>0</v>
      </c>
    </row>
    <row r="59" spans="1:31" x14ac:dyDescent="0.3">
      <c r="A59" s="127">
        <v>45689</v>
      </c>
      <c r="B59" s="82">
        <v>0</v>
      </c>
      <c r="C59" s="205">
        <v>0</v>
      </c>
      <c r="D59" s="60"/>
      <c r="E59" s="206">
        <v>0</v>
      </c>
      <c r="F59" s="207">
        <v>0</v>
      </c>
      <c r="G59" s="206">
        <v>0</v>
      </c>
      <c r="H59" s="207">
        <v>0</v>
      </c>
      <c r="I59" s="206">
        <v>0</v>
      </c>
      <c r="J59" s="207">
        <v>0</v>
      </c>
      <c r="K59" s="204">
        <f t="shared" ref="K59:K68" si="60">SUM(E59+G59+I59)</f>
        <v>0</v>
      </c>
      <c r="L59" s="65">
        <f t="shared" ref="L59:L68" si="61">SUM(F59+H59+J59)</f>
        <v>0</v>
      </c>
      <c r="M59" s="60"/>
      <c r="N59" s="247"/>
      <c r="O59" s="247"/>
      <c r="P59" s="60"/>
      <c r="Q59" s="60"/>
      <c r="R59" s="204">
        <v>1</v>
      </c>
      <c r="S59" s="205">
        <v>2259.9</v>
      </c>
      <c r="T59" s="60"/>
      <c r="U59" s="206">
        <v>0</v>
      </c>
      <c r="V59" s="201">
        <v>0</v>
      </c>
      <c r="W59" s="60"/>
      <c r="X59" s="104">
        <f t="shared" ref="X59:X68" si="62">SUM(B59+K59+R59+U59)</f>
        <v>1</v>
      </c>
      <c r="Y59" s="105">
        <f t="shared" ref="Y59:Y68" si="63">SUM(C59+L59+S59+V59)</f>
        <v>2259.9</v>
      </c>
      <c r="Z59" s="48"/>
      <c r="AA59" s="211">
        <v>1</v>
      </c>
      <c r="AB59" s="211">
        <v>2259.9</v>
      </c>
      <c r="AC59" s="209"/>
      <c r="AD59" s="267">
        <f t="shared" ref="AD59:AD68" si="64">SUM(X59-AA59)</f>
        <v>0</v>
      </c>
      <c r="AE59" s="268">
        <f t="shared" ref="AE59:AE68" si="65">SUM(Y59-AB59)</f>
        <v>0</v>
      </c>
    </row>
    <row r="60" spans="1:31" x14ac:dyDescent="0.3">
      <c r="A60" s="127">
        <v>45717</v>
      </c>
      <c r="B60" s="82">
        <v>0</v>
      </c>
      <c r="C60" s="205">
        <v>0</v>
      </c>
      <c r="D60" s="60"/>
      <c r="E60" s="206">
        <v>0</v>
      </c>
      <c r="F60" s="207">
        <v>0</v>
      </c>
      <c r="G60" s="206">
        <v>0</v>
      </c>
      <c r="H60" s="207">
        <v>0</v>
      </c>
      <c r="I60" s="206">
        <v>0</v>
      </c>
      <c r="J60" s="207">
        <v>0</v>
      </c>
      <c r="K60" s="204">
        <f t="shared" si="60"/>
        <v>0</v>
      </c>
      <c r="L60" s="65">
        <f t="shared" si="61"/>
        <v>0</v>
      </c>
      <c r="M60" s="60"/>
      <c r="N60" s="247"/>
      <c r="O60" s="247"/>
      <c r="P60" s="60"/>
      <c r="Q60" s="60"/>
      <c r="R60" s="204">
        <v>0</v>
      </c>
      <c r="S60" s="205">
        <v>0</v>
      </c>
      <c r="T60" s="60"/>
      <c r="U60" s="206">
        <v>0</v>
      </c>
      <c r="V60" s="201">
        <v>0</v>
      </c>
      <c r="W60" s="60"/>
      <c r="X60" s="104">
        <f t="shared" si="62"/>
        <v>0</v>
      </c>
      <c r="Y60" s="105">
        <f t="shared" si="63"/>
        <v>0</v>
      </c>
      <c r="Z60" s="48"/>
      <c r="AA60" s="211">
        <v>0</v>
      </c>
      <c r="AB60" s="211">
        <v>0</v>
      </c>
      <c r="AC60" s="209"/>
      <c r="AD60" s="267">
        <f t="shared" si="64"/>
        <v>0</v>
      </c>
      <c r="AE60" s="268">
        <f t="shared" si="65"/>
        <v>0</v>
      </c>
    </row>
    <row r="61" spans="1:31" x14ac:dyDescent="0.3">
      <c r="A61" s="127">
        <v>45748</v>
      </c>
      <c r="B61" s="82">
        <v>0</v>
      </c>
      <c r="C61" s="205">
        <v>0</v>
      </c>
      <c r="D61" s="60"/>
      <c r="E61" s="206">
        <v>0</v>
      </c>
      <c r="F61" s="207">
        <v>0</v>
      </c>
      <c r="G61" s="206">
        <v>0</v>
      </c>
      <c r="H61" s="207">
        <v>0</v>
      </c>
      <c r="I61" s="206">
        <v>0</v>
      </c>
      <c r="J61" s="207">
        <v>0</v>
      </c>
      <c r="K61" s="204">
        <f t="shared" si="60"/>
        <v>0</v>
      </c>
      <c r="L61" s="65">
        <f t="shared" si="61"/>
        <v>0</v>
      </c>
      <c r="M61" s="60"/>
      <c r="N61" s="247"/>
      <c r="O61" s="247"/>
      <c r="P61" s="60"/>
      <c r="Q61" s="60"/>
      <c r="R61" s="204">
        <v>0</v>
      </c>
      <c r="S61" s="205">
        <v>0</v>
      </c>
      <c r="T61" s="60"/>
      <c r="U61" s="206">
        <v>0</v>
      </c>
      <c r="V61" s="201">
        <v>0</v>
      </c>
      <c r="W61" s="60"/>
      <c r="X61" s="104">
        <f t="shared" si="62"/>
        <v>0</v>
      </c>
      <c r="Y61" s="105">
        <f t="shared" si="63"/>
        <v>0</v>
      </c>
      <c r="Z61" s="48"/>
      <c r="AA61" s="211">
        <v>0</v>
      </c>
      <c r="AB61" s="211">
        <v>0</v>
      </c>
      <c r="AC61" s="209"/>
      <c r="AD61" s="267">
        <f t="shared" si="64"/>
        <v>0</v>
      </c>
      <c r="AE61" s="268">
        <f t="shared" si="65"/>
        <v>0</v>
      </c>
    </row>
    <row r="62" spans="1:31" x14ac:dyDescent="0.3">
      <c r="A62" s="127">
        <v>45778</v>
      </c>
      <c r="B62" s="82">
        <v>0</v>
      </c>
      <c r="C62" s="205">
        <v>0</v>
      </c>
      <c r="D62" s="60"/>
      <c r="E62" s="206">
        <v>0</v>
      </c>
      <c r="F62" s="207">
        <v>0</v>
      </c>
      <c r="G62" s="206">
        <v>0</v>
      </c>
      <c r="H62" s="207">
        <v>0</v>
      </c>
      <c r="I62" s="206">
        <v>0</v>
      </c>
      <c r="J62" s="207">
        <v>0</v>
      </c>
      <c r="K62" s="204">
        <f t="shared" si="60"/>
        <v>0</v>
      </c>
      <c r="L62" s="65">
        <f t="shared" si="61"/>
        <v>0</v>
      </c>
      <c r="M62" s="60"/>
      <c r="N62" s="247"/>
      <c r="O62" s="247"/>
      <c r="P62" s="60"/>
      <c r="Q62" s="60"/>
      <c r="R62" s="204">
        <v>0</v>
      </c>
      <c r="S62" s="205">
        <v>0</v>
      </c>
      <c r="T62" s="60"/>
      <c r="U62" s="206">
        <v>0</v>
      </c>
      <c r="V62" s="201">
        <v>0</v>
      </c>
      <c r="W62" s="60"/>
      <c r="X62" s="104">
        <f t="shared" si="62"/>
        <v>0</v>
      </c>
      <c r="Y62" s="105">
        <f t="shared" si="63"/>
        <v>0</v>
      </c>
      <c r="Z62" s="48"/>
      <c r="AA62" s="211">
        <v>0</v>
      </c>
      <c r="AB62" s="211">
        <v>0</v>
      </c>
      <c r="AC62" s="209"/>
      <c r="AD62" s="267">
        <f t="shared" si="64"/>
        <v>0</v>
      </c>
      <c r="AE62" s="268">
        <f t="shared" si="65"/>
        <v>0</v>
      </c>
    </row>
    <row r="63" spans="1:31" x14ac:dyDescent="0.3">
      <c r="A63" s="127">
        <v>45809</v>
      </c>
      <c r="B63" s="82">
        <v>0</v>
      </c>
      <c r="C63" s="205">
        <v>0</v>
      </c>
      <c r="D63" s="60"/>
      <c r="E63" s="206">
        <v>0</v>
      </c>
      <c r="F63" s="207">
        <v>0</v>
      </c>
      <c r="G63" s="206">
        <v>0</v>
      </c>
      <c r="H63" s="207">
        <v>0</v>
      </c>
      <c r="I63" s="206">
        <v>0</v>
      </c>
      <c r="J63" s="207">
        <v>0</v>
      </c>
      <c r="K63" s="204">
        <f t="shared" si="60"/>
        <v>0</v>
      </c>
      <c r="L63" s="65">
        <f t="shared" si="61"/>
        <v>0</v>
      </c>
      <c r="M63" s="60"/>
      <c r="N63" s="247"/>
      <c r="O63" s="247"/>
      <c r="P63" s="60"/>
      <c r="Q63" s="60"/>
      <c r="R63" s="204">
        <v>0</v>
      </c>
      <c r="S63" s="205">
        <v>0</v>
      </c>
      <c r="T63" s="60"/>
      <c r="U63" s="206">
        <v>0</v>
      </c>
      <c r="V63" s="201">
        <v>0</v>
      </c>
      <c r="W63" s="60"/>
      <c r="X63" s="104">
        <f t="shared" si="62"/>
        <v>0</v>
      </c>
      <c r="Y63" s="105">
        <f t="shared" si="63"/>
        <v>0</v>
      </c>
      <c r="Z63" s="48"/>
      <c r="AA63" s="211">
        <v>0</v>
      </c>
      <c r="AB63" s="211">
        <v>0</v>
      </c>
      <c r="AC63" s="209"/>
      <c r="AD63" s="267">
        <f t="shared" si="64"/>
        <v>0</v>
      </c>
      <c r="AE63" s="268">
        <f t="shared" si="65"/>
        <v>0</v>
      </c>
    </row>
    <row r="64" spans="1:31" hidden="1" x14ac:dyDescent="0.3">
      <c r="A64" s="127">
        <v>45839</v>
      </c>
      <c r="B64" s="82">
        <v>0</v>
      </c>
      <c r="C64" s="205">
        <v>0</v>
      </c>
      <c r="D64" s="60"/>
      <c r="E64" s="206">
        <v>0</v>
      </c>
      <c r="F64" s="207">
        <v>0</v>
      </c>
      <c r="G64" s="206">
        <v>0</v>
      </c>
      <c r="H64" s="207">
        <v>0</v>
      </c>
      <c r="I64" s="206">
        <v>0</v>
      </c>
      <c r="J64" s="207">
        <v>0</v>
      </c>
      <c r="K64" s="204">
        <f t="shared" si="60"/>
        <v>0</v>
      </c>
      <c r="L64" s="65">
        <f t="shared" si="61"/>
        <v>0</v>
      </c>
      <c r="M64" s="60"/>
      <c r="N64" s="204">
        <v>0</v>
      </c>
      <c r="O64" s="205">
        <v>0</v>
      </c>
      <c r="P64" s="60"/>
      <c r="Q64" s="60"/>
      <c r="R64" s="204">
        <v>0</v>
      </c>
      <c r="S64" s="205">
        <v>0</v>
      </c>
      <c r="T64" s="60"/>
      <c r="U64" s="206">
        <v>0</v>
      </c>
      <c r="V64" s="201">
        <v>0</v>
      </c>
      <c r="W64" s="60"/>
      <c r="X64" s="104">
        <f t="shared" si="62"/>
        <v>0</v>
      </c>
      <c r="Y64" s="105">
        <f t="shared" si="63"/>
        <v>0</v>
      </c>
      <c r="Z64" s="48"/>
      <c r="AA64" s="211">
        <v>0</v>
      </c>
      <c r="AB64" s="211">
        <v>0</v>
      </c>
      <c r="AC64" s="209"/>
      <c r="AD64" s="267">
        <f t="shared" si="64"/>
        <v>0</v>
      </c>
      <c r="AE64" s="268">
        <f t="shared" si="65"/>
        <v>0</v>
      </c>
    </row>
    <row r="65" spans="1:33" hidden="1" x14ac:dyDescent="0.3">
      <c r="A65" s="127">
        <v>45870</v>
      </c>
      <c r="B65" s="82">
        <v>0</v>
      </c>
      <c r="C65" s="205">
        <v>0</v>
      </c>
      <c r="D65" s="60"/>
      <c r="E65" s="206">
        <v>0</v>
      </c>
      <c r="F65" s="207">
        <v>0</v>
      </c>
      <c r="G65" s="206">
        <v>0</v>
      </c>
      <c r="H65" s="207">
        <v>0</v>
      </c>
      <c r="I65" s="206">
        <v>0</v>
      </c>
      <c r="J65" s="207">
        <v>0</v>
      </c>
      <c r="K65" s="204">
        <f t="shared" si="60"/>
        <v>0</v>
      </c>
      <c r="L65" s="65">
        <f t="shared" si="61"/>
        <v>0</v>
      </c>
      <c r="M65" s="60"/>
      <c r="N65" s="204">
        <v>0</v>
      </c>
      <c r="O65" s="205">
        <v>0</v>
      </c>
      <c r="P65" s="60"/>
      <c r="Q65" s="60"/>
      <c r="R65" s="204">
        <v>0</v>
      </c>
      <c r="S65" s="205">
        <v>0</v>
      </c>
      <c r="T65" s="60"/>
      <c r="U65" s="206">
        <v>0</v>
      </c>
      <c r="V65" s="201">
        <v>0</v>
      </c>
      <c r="W65" s="60"/>
      <c r="X65" s="104">
        <f t="shared" si="62"/>
        <v>0</v>
      </c>
      <c r="Y65" s="105">
        <f t="shared" si="63"/>
        <v>0</v>
      </c>
      <c r="Z65" s="48"/>
      <c r="AA65" s="211">
        <v>0</v>
      </c>
      <c r="AB65" s="211">
        <v>0</v>
      </c>
      <c r="AC65" s="209"/>
      <c r="AD65" s="267">
        <f t="shared" si="64"/>
        <v>0</v>
      </c>
      <c r="AE65" s="268">
        <f t="shared" si="65"/>
        <v>0</v>
      </c>
    </row>
    <row r="66" spans="1:33" hidden="1" x14ac:dyDescent="0.3">
      <c r="A66" s="127">
        <v>45901</v>
      </c>
      <c r="B66" s="82">
        <v>0</v>
      </c>
      <c r="C66" s="205">
        <v>0</v>
      </c>
      <c r="D66" s="60"/>
      <c r="E66" s="206">
        <v>0</v>
      </c>
      <c r="F66" s="207">
        <v>0</v>
      </c>
      <c r="G66" s="206">
        <v>0</v>
      </c>
      <c r="H66" s="207">
        <v>0</v>
      </c>
      <c r="I66" s="206">
        <v>0</v>
      </c>
      <c r="J66" s="207">
        <v>0</v>
      </c>
      <c r="K66" s="204">
        <f t="shared" si="60"/>
        <v>0</v>
      </c>
      <c r="L66" s="65">
        <f t="shared" si="61"/>
        <v>0</v>
      </c>
      <c r="M66" s="60"/>
      <c r="N66" s="204">
        <v>0</v>
      </c>
      <c r="O66" s="205">
        <v>0</v>
      </c>
      <c r="P66" s="60"/>
      <c r="Q66" s="60"/>
      <c r="R66" s="204">
        <v>0</v>
      </c>
      <c r="S66" s="205">
        <v>0</v>
      </c>
      <c r="T66" s="60"/>
      <c r="U66" s="206">
        <v>0</v>
      </c>
      <c r="V66" s="201">
        <v>0</v>
      </c>
      <c r="W66" s="60"/>
      <c r="X66" s="104">
        <f t="shared" si="62"/>
        <v>0</v>
      </c>
      <c r="Y66" s="105">
        <f t="shared" si="63"/>
        <v>0</v>
      </c>
      <c r="Z66" s="48"/>
      <c r="AA66" s="211">
        <v>0</v>
      </c>
      <c r="AB66" s="211">
        <v>0</v>
      </c>
      <c r="AC66" s="209"/>
      <c r="AD66" s="267">
        <f t="shared" si="64"/>
        <v>0</v>
      </c>
      <c r="AE66" s="268">
        <f t="shared" si="65"/>
        <v>0</v>
      </c>
    </row>
    <row r="67" spans="1:33" hidden="1" x14ac:dyDescent="0.3">
      <c r="A67" s="127">
        <v>45931</v>
      </c>
      <c r="B67" s="82">
        <v>0</v>
      </c>
      <c r="C67" s="205">
        <v>0</v>
      </c>
      <c r="D67" s="60"/>
      <c r="E67" s="206">
        <v>0</v>
      </c>
      <c r="F67" s="207">
        <v>0</v>
      </c>
      <c r="G67" s="206">
        <v>0</v>
      </c>
      <c r="H67" s="207">
        <v>0</v>
      </c>
      <c r="I67" s="206">
        <v>0</v>
      </c>
      <c r="J67" s="207">
        <v>0</v>
      </c>
      <c r="K67" s="204">
        <f t="shared" si="60"/>
        <v>0</v>
      </c>
      <c r="L67" s="65">
        <f t="shared" si="61"/>
        <v>0</v>
      </c>
      <c r="M67" s="60"/>
      <c r="N67" s="204">
        <v>0</v>
      </c>
      <c r="O67" s="205">
        <v>0</v>
      </c>
      <c r="P67" s="60"/>
      <c r="Q67" s="60"/>
      <c r="R67" s="204">
        <v>0</v>
      </c>
      <c r="S67" s="205">
        <v>0</v>
      </c>
      <c r="T67" s="60"/>
      <c r="U67" s="206">
        <v>0</v>
      </c>
      <c r="V67" s="201">
        <v>0</v>
      </c>
      <c r="W67" s="60"/>
      <c r="X67" s="104">
        <f t="shared" si="62"/>
        <v>0</v>
      </c>
      <c r="Y67" s="105">
        <f t="shared" si="63"/>
        <v>0</v>
      </c>
      <c r="Z67" s="48"/>
      <c r="AA67" s="211">
        <v>0</v>
      </c>
      <c r="AB67" s="211">
        <v>0</v>
      </c>
      <c r="AC67" s="209"/>
      <c r="AD67" s="267">
        <f t="shared" si="64"/>
        <v>0</v>
      </c>
      <c r="AE67" s="268">
        <f t="shared" si="65"/>
        <v>0</v>
      </c>
    </row>
    <row r="68" spans="1:33" hidden="1" x14ac:dyDescent="0.3">
      <c r="A68" s="127">
        <v>45962</v>
      </c>
      <c r="B68" s="82">
        <v>0</v>
      </c>
      <c r="C68" s="205">
        <v>0</v>
      </c>
      <c r="D68" s="60"/>
      <c r="E68" s="206">
        <v>0</v>
      </c>
      <c r="F68" s="207">
        <v>0</v>
      </c>
      <c r="G68" s="206">
        <v>0</v>
      </c>
      <c r="H68" s="207">
        <v>0</v>
      </c>
      <c r="I68" s="206">
        <v>0</v>
      </c>
      <c r="J68" s="207">
        <v>0</v>
      </c>
      <c r="K68" s="204">
        <f t="shared" si="60"/>
        <v>0</v>
      </c>
      <c r="L68" s="65">
        <f t="shared" si="61"/>
        <v>0</v>
      </c>
      <c r="M68" s="60"/>
      <c r="N68" s="204">
        <v>0</v>
      </c>
      <c r="O68" s="205">
        <v>0</v>
      </c>
      <c r="P68" s="60"/>
      <c r="Q68" s="60"/>
      <c r="R68" s="204">
        <v>0</v>
      </c>
      <c r="S68" s="205">
        <v>0</v>
      </c>
      <c r="T68" s="60"/>
      <c r="U68" s="206">
        <v>0</v>
      </c>
      <c r="V68" s="201">
        <v>0</v>
      </c>
      <c r="W68" s="60"/>
      <c r="X68" s="104">
        <f t="shared" si="62"/>
        <v>0</v>
      </c>
      <c r="Y68" s="105">
        <f t="shared" si="63"/>
        <v>0</v>
      </c>
      <c r="Z68" s="48"/>
      <c r="AA68" s="211">
        <v>0</v>
      </c>
      <c r="AB68" s="211">
        <v>0</v>
      </c>
      <c r="AC68" s="209"/>
      <c r="AD68" s="267">
        <f t="shared" si="64"/>
        <v>0</v>
      </c>
      <c r="AE68" s="268">
        <f t="shared" si="65"/>
        <v>0</v>
      </c>
    </row>
    <row r="69" spans="1:33" hidden="1" x14ac:dyDescent="0.3">
      <c r="A69" s="127">
        <v>45992</v>
      </c>
      <c r="B69" s="82">
        <v>0</v>
      </c>
      <c r="C69" s="205">
        <v>0</v>
      </c>
      <c r="D69" s="60"/>
      <c r="E69" s="206">
        <v>0</v>
      </c>
      <c r="F69" s="207">
        <v>0</v>
      </c>
      <c r="G69" s="206">
        <v>0</v>
      </c>
      <c r="H69" s="207">
        <v>0</v>
      </c>
      <c r="I69" s="206">
        <v>0</v>
      </c>
      <c r="J69" s="207">
        <v>0</v>
      </c>
      <c r="K69" s="204">
        <f t="shared" ref="K69" si="66">SUM(E69+G69+I69)</f>
        <v>0</v>
      </c>
      <c r="L69" s="65">
        <f t="shared" ref="L69" si="67">SUM(F69+H69+J69)</f>
        <v>0</v>
      </c>
      <c r="M69" s="60"/>
      <c r="N69" s="204">
        <v>0</v>
      </c>
      <c r="O69" s="205">
        <v>0</v>
      </c>
      <c r="P69" s="60"/>
      <c r="Q69" s="60"/>
      <c r="R69" s="204">
        <v>0</v>
      </c>
      <c r="S69" s="205">
        <v>0</v>
      </c>
      <c r="T69" s="60"/>
      <c r="U69" s="206">
        <v>0</v>
      </c>
      <c r="V69" s="201">
        <v>0</v>
      </c>
      <c r="W69" s="60"/>
      <c r="X69" s="104">
        <f t="shared" ref="X69" si="68">SUM(B69+K69+R69+U69)</f>
        <v>0</v>
      </c>
      <c r="Y69" s="105">
        <f t="shared" ref="Y69" si="69">SUM(C69+L69+S69+V69)</f>
        <v>0</v>
      </c>
      <c r="Z69" s="48"/>
      <c r="AA69" s="211">
        <v>0</v>
      </c>
      <c r="AB69" s="211">
        <v>0</v>
      </c>
      <c r="AC69" s="209"/>
      <c r="AD69" s="267">
        <f t="shared" ref="AD69" si="70">SUM(X69-AA69)</f>
        <v>0</v>
      </c>
      <c r="AE69" s="268">
        <f t="shared" ref="AE69" si="71">SUM(Y69-AB69)</f>
        <v>0</v>
      </c>
    </row>
    <row r="70" spans="1:33" ht="5.4" customHeight="1" thickBot="1" x14ac:dyDescent="0.35">
      <c r="A70" s="75"/>
      <c r="B70" s="61"/>
      <c r="C70" s="62"/>
      <c r="D70" s="66"/>
      <c r="E70" s="68"/>
      <c r="F70" s="62"/>
      <c r="G70" s="68"/>
      <c r="H70" s="62"/>
      <c r="I70" s="68"/>
      <c r="J70" s="62"/>
      <c r="K70" s="68"/>
      <c r="L70" s="63"/>
      <c r="M70" s="66"/>
      <c r="N70" s="68"/>
      <c r="O70" s="62"/>
      <c r="P70" s="66"/>
      <c r="Q70" s="66"/>
      <c r="R70" s="68"/>
      <c r="S70" s="62"/>
      <c r="T70" s="66"/>
      <c r="U70" s="68"/>
      <c r="V70" s="388"/>
      <c r="W70" s="66"/>
      <c r="X70" s="61"/>
      <c r="Y70" s="63"/>
      <c r="Z70" s="48"/>
      <c r="AA70" s="74"/>
      <c r="AB70" s="64"/>
      <c r="AC70" s="209"/>
      <c r="AD70" s="271"/>
      <c r="AE70" s="272"/>
    </row>
    <row r="71" spans="1:33" ht="15" thickTop="1" thickBot="1" x14ac:dyDescent="0.35">
      <c r="A71" s="78" t="s">
        <v>382</v>
      </c>
      <c r="B71" s="210">
        <f>SUM(B58:B69)</f>
        <v>0</v>
      </c>
      <c r="C71" s="210">
        <f>SUM(C58:C69)</f>
        <v>0</v>
      </c>
      <c r="D71" s="53"/>
      <c r="E71" s="210">
        <f t="shared" ref="E71:L71" si="72">SUM(E58:E69)</f>
        <v>0</v>
      </c>
      <c r="F71" s="210">
        <f t="shared" si="72"/>
        <v>0</v>
      </c>
      <c r="G71" s="210">
        <f t="shared" si="72"/>
        <v>0</v>
      </c>
      <c r="H71" s="210">
        <f t="shared" si="72"/>
        <v>0</v>
      </c>
      <c r="I71" s="210">
        <f t="shared" si="72"/>
        <v>0</v>
      </c>
      <c r="J71" s="210">
        <f t="shared" si="72"/>
        <v>0</v>
      </c>
      <c r="K71" s="210">
        <f t="shared" si="72"/>
        <v>0</v>
      </c>
      <c r="L71" s="210">
        <f t="shared" si="72"/>
        <v>0</v>
      </c>
      <c r="M71" s="53"/>
      <c r="N71" s="248"/>
      <c r="O71" s="248"/>
      <c r="P71" s="53"/>
      <c r="Q71" s="53"/>
      <c r="R71" s="210">
        <f>SUM(R58:R69)</f>
        <v>1</v>
      </c>
      <c r="S71" s="210">
        <f>SUM(S58:S69)</f>
        <v>2259.9</v>
      </c>
      <c r="T71" s="53"/>
      <c r="U71" s="210">
        <f>SUM(U58:U69)</f>
        <v>0</v>
      </c>
      <c r="V71" s="210">
        <f>SUM(V58:V69)</f>
        <v>0</v>
      </c>
      <c r="W71" s="53"/>
      <c r="X71" s="210">
        <f>SUM(X58:X69)</f>
        <v>1</v>
      </c>
      <c r="Y71" s="210">
        <f>SUM(Y58:Y69)</f>
        <v>2259.9</v>
      </c>
      <c r="Z71" s="76"/>
      <c r="AA71" s="257">
        <f>SUM(AA58:AA69)</f>
        <v>1</v>
      </c>
      <c r="AB71" s="257">
        <f>SUM(AB58:AB69)</f>
        <v>2259.9</v>
      </c>
      <c r="AC71" s="77"/>
      <c r="AD71" s="341">
        <f>SUM(AD58:AD69)</f>
        <v>0</v>
      </c>
      <c r="AE71" s="341">
        <f>SUM(AE58:AE69)</f>
        <v>0</v>
      </c>
    </row>
    <row r="72" spans="1:33" s="107" customFormat="1" ht="3.65" customHeight="1" thickTop="1" thickBot="1" x14ac:dyDescent="0.4">
      <c r="A72" s="106"/>
      <c r="B72" s="133"/>
      <c r="C72" s="44"/>
      <c r="D72" s="44"/>
      <c r="E72" s="44"/>
      <c r="F72" s="44"/>
      <c r="G72" s="44"/>
      <c r="H72" s="384"/>
      <c r="I72" s="44"/>
      <c r="J72" s="44"/>
      <c r="K72" s="44"/>
      <c r="L72" s="44"/>
      <c r="M72" s="44"/>
      <c r="N72" s="44"/>
      <c r="O72" s="44"/>
      <c r="P72" s="44"/>
      <c r="Q72" s="44"/>
      <c r="R72" s="44"/>
      <c r="S72" s="44"/>
      <c r="T72" s="44"/>
      <c r="U72" s="44"/>
      <c r="V72" s="44"/>
      <c r="W72" s="44"/>
      <c r="X72" s="44"/>
      <c r="Y72" s="384"/>
      <c r="Z72" s="44"/>
      <c r="AA72" s="51"/>
      <c r="AB72" s="258"/>
      <c r="AC72" s="259"/>
      <c r="AD72" s="266"/>
      <c r="AE72" s="338"/>
      <c r="AF72" s="132"/>
      <c r="AG72" s="132"/>
    </row>
    <row r="73" spans="1:33" ht="15" thickBot="1" x14ac:dyDescent="0.35">
      <c r="A73" s="294" t="s">
        <v>317</v>
      </c>
      <c r="B73" s="336">
        <f>SUM(B56+B71)</f>
        <v>23276</v>
      </c>
      <c r="C73" s="336">
        <f>SUM(C56+C71)</f>
        <v>209285.02</v>
      </c>
      <c r="D73" s="79"/>
      <c r="E73" s="336">
        <f t="shared" ref="E73:L73" si="73">SUM(E56+E71)</f>
        <v>738</v>
      </c>
      <c r="F73" s="336">
        <f t="shared" si="73"/>
        <v>30281.85</v>
      </c>
      <c r="G73" s="336">
        <f t="shared" si="73"/>
        <v>789</v>
      </c>
      <c r="H73" s="382">
        <f t="shared" si="73"/>
        <v>278844.19</v>
      </c>
      <c r="I73" s="336">
        <f t="shared" si="73"/>
        <v>100</v>
      </c>
      <c r="J73" s="336">
        <f t="shared" si="73"/>
        <v>225858.02</v>
      </c>
      <c r="K73" s="336">
        <f t="shared" si="73"/>
        <v>1627</v>
      </c>
      <c r="L73" s="336">
        <f t="shared" si="73"/>
        <v>534984.06000000006</v>
      </c>
      <c r="M73" s="79"/>
      <c r="N73" s="250"/>
      <c r="O73" s="250"/>
      <c r="P73" s="79"/>
      <c r="Q73" s="79"/>
      <c r="R73" s="336">
        <f>SUM(R56+R71)</f>
        <v>13</v>
      </c>
      <c r="S73" s="336">
        <f>SUM(S56+S71)</f>
        <v>102527.87</v>
      </c>
      <c r="T73" s="79"/>
      <c r="U73" s="336">
        <f>SUM(U56+U71)</f>
        <v>90</v>
      </c>
      <c r="V73" s="336">
        <f>SUM(V56+V71)</f>
        <v>138398.56</v>
      </c>
      <c r="W73" s="79"/>
      <c r="X73" s="336">
        <f>SUM(X56+X71)</f>
        <v>25006</v>
      </c>
      <c r="Y73" s="336">
        <f>SUM(Y56+Y71)</f>
        <v>985195.51</v>
      </c>
      <c r="Z73" s="80"/>
      <c r="AA73" s="260">
        <f>SUM(AA56+AA71)</f>
        <v>25006</v>
      </c>
      <c r="AB73" s="260">
        <f>SUM(AB56+AB71)</f>
        <v>985195.51</v>
      </c>
      <c r="AC73" s="81"/>
      <c r="AD73" s="340">
        <f>SUM(AD56+AD71)</f>
        <v>0</v>
      </c>
      <c r="AE73" s="340">
        <f>SUM(AE56+AE71)</f>
        <v>0</v>
      </c>
    </row>
    <row r="74" spans="1:33" ht="9.65" customHeight="1" x14ac:dyDescent="0.3">
      <c r="A74" s="75"/>
      <c r="B74" s="61"/>
      <c r="C74" s="62"/>
      <c r="D74" s="66"/>
      <c r="E74" s="68"/>
      <c r="F74" s="62"/>
      <c r="G74" s="68"/>
      <c r="H74" s="62"/>
      <c r="I74" s="68"/>
      <c r="J74" s="62"/>
      <c r="K74" s="68"/>
      <c r="L74" s="63"/>
      <c r="M74" s="66"/>
      <c r="N74" s="68"/>
      <c r="O74" s="62"/>
      <c r="P74" s="66"/>
      <c r="Q74" s="66"/>
      <c r="R74" s="68"/>
      <c r="S74" s="62"/>
      <c r="T74" s="66"/>
      <c r="U74" s="68"/>
      <c r="V74" s="62"/>
      <c r="W74" s="66"/>
      <c r="X74" s="61"/>
      <c r="Y74" s="63"/>
      <c r="Z74" s="48"/>
      <c r="AA74" s="74"/>
      <c r="AB74" s="64"/>
      <c r="AC74" s="209"/>
      <c r="AD74" s="271"/>
      <c r="AE74" s="272"/>
    </row>
    <row r="75" spans="1:33" ht="13.75" customHeight="1" x14ac:dyDescent="0.3">
      <c r="A75" s="284" t="s">
        <v>323</v>
      </c>
      <c r="B75" s="49"/>
      <c r="C75" s="122"/>
      <c r="D75" s="49"/>
      <c r="E75" s="425"/>
      <c r="F75" s="425"/>
      <c r="G75" s="423"/>
      <c r="H75" s="422"/>
      <c r="I75" s="423"/>
      <c r="J75" s="422"/>
      <c r="K75" s="122"/>
      <c r="L75" s="424"/>
      <c r="M75" s="44"/>
      <c r="N75" s="426"/>
      <c r="O75" s="427"/>
      <c r="P75" s="44"/>
      <c r="Q75" s="44"/>
      <c r="R75" s="426"/>
      <c r="S75" s="427"/>
      <c r="T75" s="44"/>
      <c r="U75" s="542" t="s">
        <v>370</v>
      </c>
      <c r="V75" s="543"/>
      <c r="W75" s="7"/>
      <c r="X75" s="44"/>
      <c r="Y75" s="44"/>
      <c r="Z75" s="48"/>
      <c r="AA75" s="51"/>
      <c r="AB75" s="51"/>
      <c r="AC75" s="209"/>
      <c r="AD75" s="266"/>
      <c r="AE75" s="266"/>
    </row>
    <row r="76" spans="1:33" ht="14" x14ac:dyDescent="0.3">
      <c r="A76" s="293" t="s">
        <v>74</v>
      </c>
      <c r="B76" s="49"/>
      <c r="C76" s="122"/>
      <c r="D76" s="49"/>
      <c r="E76" s="49"/>
      <c r="F76" s="49"/>
      <c r="G76" s="424"/>
      <c r="H76" s="424"/>
      <c r="I76" s="424"/>
      <c r="J76" s="424"/>
      <c r="K76" s="49"/>
      <c r="L76" s="49"/>
      <c r="M76" s="44"/>
      <c r="N76" s="44"/>
      <c r="O76" s="44"/>
      <c r="P76" s="44"/>
      <c r="Q76" s="44"/>
      <c r="R76" s="44"/>
      <c r="S76" s="44"/>
      <c r="T76" s="44"/>
      <c r="U76" s="544"/>
      <c r="V76" s="545"/>
      <c r="W76" s="7"/>
      <c r="X76" s="44"/>
      <c r="Y76" s="44"/>
      <c r="Z76" s="48"/>
      <c r="AA76" s="51"/>
      <c r="AB76" s="51"/>
      <c r="AC76" s="209"/>
      <c r="AD76" s="266"/>
      <c r="AE76" s="266"/>
    </row>
    <row r="77" spans="1:33" x14ac:dyDescent="0.3">
      <c r="A77" s="90">
        <v>2019</v>
      </c>
      <c r="B77" s="82">
        <f>'Annual Capacity'!D57</f>
        <v>2</v>
      </c>
      <c r="C77" s="82">
        <f>'Annual Capacity'!E57</f>
        <v>15.11</v>
      </c>
      <c r="D77" s="60"/>
      <c r="E77" s="201">
        <f>'Annual Capacity'!G57</f>
        <v>0</v>
      </c>
      <c r="F77" s="201">
        <f>'Annual Capacity'!H57</f>
        <v>0</v>
      </c>
      <c r="G77" s="201">
        <f>'Annual Capacity'!I57</f>
        <v>0</v>
      </c>
      <c r="H77" s="201">
        <f>'Annual Capacity'!J57</f>
        <v>0</v>
      </c>
      <c r="I77" s="201">
        <f>'Annual Capacity'!K57</f>
        <v>0</v>
      </c>
      <c r="J77" s="201">
        <f>'Annual Capacity'!L57</f>
        <v>0</v>
      </c>
      <c r="K77" s="204">
        <f t="shared" ref="K77:L79" si="74">SUM(E77+G77+I77)</f>
        <v>0</v>
      </c>
      <c r="L77" s="65">
        <f t="shared" si="74"/>
        <v>0</v>
      </c>
      <c r="M77" s="60"/>
      <c r="N77" s="82">
        <f>'Annual Capacity'!O57</f>
        <v>0</v>
      </c>
      <c r="O77" s="82">
        <f>'Annual Capacity'!P57</f>
        <v>0</v>
      </c>
      <c r="P77" s="60"/>
      <c r="Q77" s="60"/>
      <c r="R77" s="82">
        <f>'Annual Capacity'!S57</f>
        <v>0</v>
      </c>
      <c r="S77" s="82">
        <f>'Annual Capacity'!T57</f>
        <v>0</v>
      </c>
      <c r="T77" s="60"/>
      <c r="U77" s="201">
        <f>'Annual Capacity'!V57</f>
        <v>0</v>
      </c>
      <c r="V77" s="201">
        <f>'Annual Capacity'!W57</f>
        <v>0</v>
      </c>
      <c r="W77" s="60"/>
      <c r="X77" s="104">
        <f>SUM(B77+K77+R77+U77+N77)</f>
        <v>2</v>
      </c>
      <c r="Y77" s="105">
        <f>SUM(C77+L77+S77+V77+O77)</f>
        <v>15.11</v>
      </c>
      <c r="Z77" s="48"/>
      <c r="AA77" s="211">
        <v>2</v>
      </c>
      <c r="AB77" s="211">
        <v>15.11</v>
      </c>
      <c r="AC77" s="209"/>
      <c r="AD77" s="267">
        <f t="shared" ref="AD77:AE80" si="75">SUM(X77-AA77)</f>
        <v>0</v>
      </c>
      <c r="AE77" s="268">
        <f t="shared" si="75"/>
        <v>0</v>
      </c>
    </row>
    <row r="78" spans="1:33" x14ac:dyDescent="0.3">
      <c r="A78" s="90">
        <v>2020</v>
      </c>
      <c r="B78" s="82">
        <f>'Annual Capacity'!D58</f>
        <v>24</v>
      </c>
      <c r="C78" s="82">
        <f>'Annual Capacity'!E58</f>
        <v>183.23</v>
      </c>
      <c r="D78" s="60"/>
      <c r="E78" s="201">
        <f>'Annual Capacity'!G58</f>
        <v>0</v>
      </c>
      <c r="F78" s="201">
        <f>'Annual Capacity'!H58</f>
        <v>0</v>
      </c>
      <c r="G78" s="201">
        <f>'Annual Capacity'!I58</f>
        <v>0</v>
      </c>
      <c r="H78" s="201">
        <f>'Annual Capacity'!J58</f>
        <v>0</v>
      </c>
      <c r="I78" s="201">
        <f>'Annual Capacity'!K58</f>
        <v>0</v>
      </c>
      <c r="J78" s="201">
        <f>'Annual Capacity'!L58</f>
        <v>0</v>
      </c>
      <c r="K78" s="204">
        <f t="shared" si="74"/>
        <v>0</v>
      </c>
      <c r="L78" s="65">
        <f t="shared" si="74"/>
        <v>0</v>
      </c>
      <c r="M78" s="60"/>
      <c r="N78" s="82">
        <f>'Annual Capacity'!O58</f>
        <v>0</v>
      </c>
      <c r="O78" s="82">
        <f>'Annual Capacity'!P58</f>
        <v>0</v>
      </c>
      <c r="P78" s="60"/>
      <c r="Q78" s="60"/>
      <c r="R78" s="82">
        <f>'Annual Capacity'!S58</f>
        <v>0</v>
      </c>
      <c r="S78" s="82">
        <f>'Annual Capacity'!T58</f>
        <v>0</v>
      </c>
      <c r="T78" s="60"/>
      <c r="U78" s="201">
        <f>'Annual Capacity'!V58</f>
        <v>0</v>
      </c>
      <c r="V78" s="201">
        <f>'Annual Capacity'!W58</f>
        <v>0</v>
      </c>
      <c r="W78" s="60"/>
      <c r="X78" s="104">
        <f t="shared" ref="X78:X82" si="76">SUM(B78+K78+R78+U78+N78)</f>
        <v>24</v>
      </c>
      <c r="Y78" s="105">
        <f t="shared" ref="Y78:Y82" si="77">SUM(C78+L78+S78+V78+O78)</f>
        <v>183.23</v>
      </c>
      <c r="Z78" s="48"/>
      <c r="AA78" s="211">
        <v>24</v>
      </c>
      <c r="AB78" s="211">
        <v>183.23</v>
      </c>
      <c r="AC78" s="209"/>
      <c r="AD78" s="267">
        <f t="shared" si="75"/>
        <v>0</v>
      </c>
      <c r="AE78" s="268">
        <f t="shared" si="75"/>
        <v>0</v>
      </c>
    </row>
    <row r="79" spans="1:33" x14ac:dyDescent="0.3">
      <c r="A79" s="90">
        <v>2021</v>
      </c>
      <c r="B79" s="82">
        <f>'Annual Capacity'!D59</f>
        <v>782</v>
      </c>
      <c r="C79" s="82">
        <f>'Annual Capacity'!E59</f>
        <v>7258.55</v>
      </c>
      <c r="D79" s="60"/>
      <c r="E79" s="201">
        <f>'Annual Capacity'!G59</f>
        <v>4</v>
      </c>
      <c r="F79" s="201">
        <f>'Annual Capacity'!H59</f>
        <v>167.07</v>
      </c>
      <c r="G79" s="201">
        <f>'Annual Capacity'!I59</f>
        <v>3</v>
      </c>
      <c r="H79" s="201">
        <f>'Annual Capacity'!J59</f>
        <v>440.95</v>
      </c>
      <c r="I79" s="201">
        <f>'Annual Capacity'!K59</f>
        <v>0</v>
      </c>
      <c r="J79" s="201">
        <f>'Annual Capacity'!L59</f>
        <v>0</v>
      </c>
      <c r="K79" s="204">
        <f t="shared" si="74"/>
        <v>7</v>
      </c>
      <c r="L79" s="65">
        <f t="shared" si="74"/>
        <v>608.02</v>
      </c>
      <c r="M79" s="60"/>
      <c r="N79" s="82">
        <f>'Annual Capacity'!O59</f>
        <v>0</v>
      </c>
      <c r="O79" s="82">
        <f>'Annual Capacity'!P59</f>
        <v>0</v>
      </c>
      <c r="P79" s="60"/>
      <c r="Q79" s="60"/>
      <c r="R79" s="82">
        <f>'Annual Capacity'!S59</f>
        <v>0</v>
      </c>
      <c r="S79" s="82">
        <f>'Annual Capacity'!T59</f>
        <v>0</v>
      </c>
      <c r="T79" s="60"/>
      <c r="U79" s="201">
        <f>'Annual Capacity'!V59</f>
        <v>0</v>
      </c>
      <c r="V79" s="201">
        <f>'Annual Capacity'!W59</f>
        <v>0</v>
      </c>
      <c r="W79" s="60"/>
      <c r="X79" s="104">
        <f t="shared" si="76"/>
        <v>789</v>
      </c>
      <c r="Y79" s="105">
        <f t="shared" si="77"/>
        <v>7866.57</v>
      </c>
      <c r="Z79" s="48"/>
      <c r="AA79" s="211">
        <v>789</v>
      </c>
      <c r="AB79" s="211">
        <v>7866.57</v>
      </c>
      <c r="AC79" s="209"/>
      <c r="AD79" s="267">
        <f t="shared" si="75"/>
        <v>0</v>
      </c>
      <c r="AE79" s="268">
        <f t="shared" si="75"/>
        <v>0</v>
      </c>
    </row>
    <row r="80" spans="1:33" x14ac:dyDescent="0.3">
      <c r="A80" s="90">
        <v>2022</v>
      </c>
      <c r="B80" s="82">
        <f>'Annual Capacity'!D60</f>
        <v>16233</v>
      </c>
      <c r="C80" s="82">
        <f>'Annual Capacity'!E60</f>
        <v>145468.94399999999</v>
      </c>
      <c r="D80" s="60"/>
      <c r="E80" s="201">
        <f>'Annual Capacity'!G60</f>
        <v>94</v>
      </c>
      <c r="F80" s="201">
        <f>'Annual Capacity'!H60</f>
        <v>3070.11</v>
      </c>
      <c r="G80" s="201">
        <f>'Annual Capacity'!I60</f>
        <v>47</v>
      </c>
      <c r="H80" s="201">
        <f>'Annual Capacity'!J60</f>
        <v>14178.68</v>
      </c>
      <c r="I80" s="201">
        <f>'Annual Capacity'!K60</f>
        <v>7</v>
      </c>
      <c r="J80" s="201">
        <f>'Annual Capacity'!L60</f>
        <v>9775.33</v>
      </c>
      <c r="K80" s="204">
        <f t="shared" ref="K80" si="78">SUM(E80+G80+I80)</f>
        <v>148</v>
      </c>
      <c r="L80" s="82">
        <f t="shared" ref="L80" si="79">SUM(F80+H80+J80)</f>
        <v>27024.120000000003</v>
      </c>
      <c r="M80" s="60"/>
      <c r="N80" s="82">
        <f>'Annual Capacity'!O60</f>
        <v>0</v>
      </c>
      <c r="O80" s="82">
        <f>'Annual Capacity'!P60</f>
        <v>0</v>
      </c>
      <c r="P80" s="60"/>
      <c r="Q80" s="60"/>
      <c r="R80" s="82">
        <f>'Annual Capacity'!S60</f>
        <v>0</v>
      </c>
      <c r="S80" s="82">
        <f>'Annual Capacity'!T60</f>
        <v>0</v>
      </c>
      <c r="T80" s="60"/>
      <c r="U80" s="201">
        <f>'Annual Capacity'!V60</f>
        <v>0</v>
      </c>
      <c r="V80" s="201">
        <f>'Annual Capacity'!W60</f>
        <v>0</v>
      </c>
      <c r="W80" s="60"/>
      <c r="X80" s="104">
        <f t="shared" si="76"/>
        <v>16381</v>
      </c>
      <c r="Y80" s="105">
        <f t="shared" si="77"/>
        <v>172493.06399999998</v>
      </c>
      <c r="Z80" s="48"/>
      <c r="AA80" s="211">
        <v>16377</v>
      </c>
      <c r="AB80" s="211">
        <v>172648.23</v>
      </c>
      <c r="AC80" s="209"/>
      <c r="AD80" s="267">
        <f t="shared" si="75"/>
        <v>4</v>
      </c>
      <c r="AE80" s="268">
        <f t="shared" si="75"/>
        <v>-155.16600000002654</v>
      </c>
    </row>
    <row r="81" spans="1:33" x14ac:dyDescent="0.3">
      <c r="A81" s="90">
        <v>2023</v>
      </c>
      <c r="B81" s="82">
        <f>'Annual Capacity'!D61</f>
        <v>22352</v>
      </c>
      <c r="C81" s="82">
        <f>'Annual Capacity'!E61</f>
        <v>197651.72500000001</v>
      </c>
      <c r="D81" s="60"/>
      <c r="E81" s="201">
        <f>'Annual Capacity'!G61</f>
        <v>265</v>
      </c>
      <c r="F81" s="201">
        <f>'Annual Capacity'!H61</f>
        <v>8908.41</v>
      </c>
      <c r="G81" s="201">
        <f>'Annual Capacity'!I61</f>
        <v>139</v>
      </c>
      <c r="H81" s="201">
        <f>'Annual Capacity'!J61</f>
        <v>47903.45</v>
      </c>
      <c r="I81" s="201">
        <f>'Annual Capacity'!K61</f>
        <v>19</v>
      </c>
      <c r="J81" s="201">
        <f>'Annual Capacity'!L61</f>
        <v>33540.68</v>
      </c>
      <c r="K81" s="204">
        <f t="shared" ref="K81:K82" si="80">SUM(E81+G81+I81)</f>
        <v>423</v>
      </c>
      <c r="L81" s="82">
        <f t="shared" ref="L81:L82" si="81">SUM(F81+H81+J81)</f>
        <v>90352.540000000008</v>
      </c>
      <c r="M81" s="60"/>
      <c r="N81" s="82">
        <f>'Annual Capacity'!O61</f>
        <v>0</v>
      </c>
      <c r="O81" s="82">
        <f>'Annual Capacity'!P61</f>
        <v>0</v>
      </c>
      <c r="P81" s="60"/>
      <c r="Q81" s="60"/>
      <c r="R81" s="82">
        <f>'Annual Capacity'!S61</f>
        <v>0</v>
      </c>
      <c r="S81" s="82">
        <f>'Annual Capacity'!T61</f>
        <v>0</v>
      </c>
      <c r="T81" s="60"/>
      <c r="U81" s="201">
        <f>'Annual Capacity'!V61</f>
        <v>16</v>
      </c>
      <c r="V81" s="201">
        <f>'Annual Capacity'!W61</f>
        <v>15981.4</v>
      </c>
      <c r="W81" s="60"/>
      <c r="X81" s="104">
        <f t="shared" si="76"/>
        <v>22791</v>
      </c>
      <c r="Y81" s="105">
        <f t="shared" si="77"/>
        <v>303985.66500000004</v>
      </c>
      <c r="Z81" s="48"/>
      <c r="AA81" s="211">
        <v>22784</v>
      </c>
      <c r="AB81" s="211">
        <v>303925.44000000006</v>
      </c>
      <c r="AC81" s="209"/>
      <c r="AD81" s="267">
        <f t="shared" ref="AD81:AD82" si="82">SUM(X81-AA81)</f>
        <v>7</v>
      </c>
      <c r="AE81" s="268">
        <f t="shared" ref="AE81:AE82" si="83">SUM(Y81-AB81)</f>
        <v>60.224999999976717</v>
      </c>
    </row>
    <row r="82" spans="1:33" x14ac:dyDescent="0.3">
      <c r="A82" s="90">
        <v>2024</v>
      </c>
      <c r="B82" s="82">
        <f>'Annual Capacity'!D62</f>
        <v>17849</v>
      </c>
      <c r="C82" s="82">
        <f>'Annual Capacity'!E62</f>
        <v>154108.94</v>
      </c>
      <c r="D82" s="60"/>
      <c r="E82" s="201">
        <f>'Annual Capacity'!G62</f>
        <v>195</v>
      </c>
      <c r="F82" s="201">
        <f>'Annual Capacity'!H62</f>
        <v>7237.1450000000004</v>
      </c>
      <c r="G82" s="201">
        <f>'Annual Capacity'!I62</f>
        <v>148</v>
      </c>
      <c r="H82" s="201">
        <f>'Annual Capacity'!J62</f>
        <v>43479.24</v>
      </c>
      <c r="I82" s="201">
        <f>'Annual Capacity'!K62</f>
        <v>22</v>
      </c>
      <c r="J82" s="201">
        <f>'Annual Capacity'!L62</f>
        <v>38306.94</v>
      </c>
      <c r="K82" s="204">
        <f t="shared" si="80"/>
        <v>365</v>
      </c>
      <c r="L82" s="82">
        <f t="shared" si="81"/>
        <v>89023.324999999997</v>
      </c>
      <c r="M82" s="60"/>
      <c r="N82" s="82">
        <f>'Annual Capacity'!O62</f>
        <v>0</v>
      </c>
      <c r="O82" s="82">
        <f>'Annual Capacity'!P62</f>
        <v>0</v>
      </c>
      <c r="P82" s="60"/>
      <c r="Q82" s="60"/>
      <c r="R82" s="82">
        <f>'Annual Capacity'!S62</f>
        <v>0</v>
      </c>
      <c r="S82" s="82">
        <f>'Annual Capacity'!T62</f>
        <v>0</v>
      </c>
      <c r="T82" s="60"/>
      <c r="U82" s="201">
        <f>'Annual Capacity'!V62</f>
        <v>9</v>
      </c>
      <c r="V82" s="201">
        <f>'Annual Capacity'!W62</f>
        <v>24048.35</v>
      </c>
      <c r="W82" s="60"/>
      <c r="X82" s="104">
        <f t="shared" si="76"/>
        <v>18223</v>
      </c>
      <c r="Y82" s="105">
        <f t="shared" si="77"/>
        <v>267180.61499999999</v>
      </c>
      <c r="Z82" s="48"/>
      <c r="AA82" s="211">
        <v>18124</v>
      </c>
      <c r="AB82" s="211">
        <v>266084.58</v>
      </c>
      <c r="AC82" s="209"/>
      <c r="AD82" s="267">
        <f t="shared" si="82"/>
        <v>99</v>
      </c>
      <c r="AE82" s="268">
        <f t="shared" si="83"/>
        <v>1096.0349999999744</v>
      </c>
    </row>
    <row r="83" spans="1:33" ht="5.4" customHeight="1" thickBot="1" x14ac:dyDescent="0.35">
      <c r="A83" s="75"/>
      <c r="B83" s="61"/>
      <c r="C83" s="62"/>
      <c r="D83" s="66"/>
      <c r="E83" s="68"/>
      <c r="F83" s="62"/>
      <c r="G83" s="68"/>
      <c r="H83" s="62"/>
      <c r="I83" s="68"/>
      <c r="J83" s="62"/>
      <c r="K83" s="68"/>
      <c r="L83" s="63"/>
      <c r="M83" s="66"/>
      <c r="N83" s="68"/>
      <c r="O83" s="62"/>
      <c r="P83" s="66"/>
      <c r="Q83" s="66"/>
      <c r="R83" s="68"/>
      <c r="S83" s="62"/>
      <c r="T83" s="66"/>
      <c r="U83" s="68"/>
      <c r="V83" s="62"/>
      <c r="W83" s="66"/>
      <c r="X83" s="61"/>
      <c r="Y83" s="63"/>
      <c r="Z83" s="48"/>
      <c r="AA83" s="74"/>
      <c r="AB83" s="64"/>
      <c r="AC83" s="209"/>
      <c r="AD83" s="271"/>
      <c r="AE83" s="272"/>
    </row>
    <row r="84" spans="1:33" s="35" customFormat="1" ht="15" thickTop="1" thickBot="1" x14ac:dyDescent="0.35">
      <c r="A84" s="78" t="s">
        <v>385</v>
      </c>
      <c r="B84" s="210">
        <f>SUM(B77:B82)</f>
        <v>57242</v>
      </c>
      <c r="C84" s="210">
        <f>SUM(C77:C82)</f>
        <v>504686.49900000001</v>
      </c>
      <c r="D84" s="53"/>
      <c r="E84" s="210">
        <f t="shared" ref="E84:L84" si="84">SUM(E77:E82)</f>
        <v>558</v>
      </c>
      <c r="F84" s="210">
        <f t="shared" si="84"/>
        <v>19382.735000000001</v>
      </c>
      <c r="G84" s="210">
        <f t="shared" si="84"/>
        <v>337</v>
      </c>
      <c r="H84" s="210">
        <f t="shared" si="84"/>
        <v>106002.32</v>
      </c>
      <c r="I84" s="210">
        <f t="shared" si="84"/>
        <v>48</v>
      </c>
      <c r="J84" s="210">
        <f t="shared" si="84"/>
        <v>81622.950000000012</v>
      </c>
      <c r="K84" s="210">
        <f t="shared" si="84"/>
        <v>943</v>
      </c>
      <c r="L84" s="210">
        <f t="shared" si="84"/>
        <v>207008.005</v>
      </c>
      <c r="M84" s="53"/>
      <c r="N84" s="210">
        <f t="shared" ref="N84:O84" si="85">SUM(N77:N82)</f>
        <v>0</v>
      </c>
      <c r="O84" s="210">
        <f t="shared" si="85"/>
        <v>0</v>
      </c>
      <c r="P84" s="53"/>
      <c r="Q84" s="53"/>
      <c r="R84" s="210">
        <f t="shared" ref="R84:S84" si="86">SUM(R77:R82)</f>
        <v>0</v>
      </c>
      <c r="S84" s="210">
        <f t="shared" si="86"/>
        <v>0</v>
      </c>
      <c r="T84" s="53"/>
      <c r="U84" s="210">
        <f t="shared" ref="U84:V84" si="87">SUM(U77:U82)</f>
        <v>25</v>
      </c>
      <c r="V84" s="210">
        <f t="shared" si="87"/>
        <v>40029.75</v>
      </c>
      <c r="W84" s="53"/>
      <c r="X84" s="210">
        <f t="shared" ref="X84:Y84" si="88">SUM(X77:X82)</f>
        <v>58210</v>
      </c>
      <c r="Y84" s="210">
        <f t="shared" si="88"/>
        <v>751724.25399999996</v>
      </c>
      <c r="Z84" s="76"/>
      <c r="AA84" s="257">
        <f>SUM(AA77:AA82)</f>
        <v>58100</v>
      </c>
      <c r="AB84" s="257">
        <f>SUM(AB77:AB82)</f>
        <v>750723.16000000015</v>
      </c>
      <c r="AC84" s="77"/>
      <c r="AD84" s="273">
        <f>SUM(AD77:AD82)</f>
        <v>110</v>
      </c>
      <c r="AE84" s="273">
        <f>SUM(AE77:AE82)</f>
        <v>1001.0939999999246</v>
      </c>
    </row>
    <row r="85" spans="1:33" ht="9.65" customHeight="1" thickTop="1" x14ac:dyDescent="0.3">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9"/>
      <c r="AD85" s="271"/>
      <c r="AE85" s="272"/>
    </row>
    <row r="86" spans="1:33" x14ac:dyDescent="0.3">
      <c r="A86" s="127">
        <v>45658</v>
      </c>
      <c r="B86" s="82">
        <v>1562</v>
      </c>
      <c r="C86" s="205">
        <v>13802.205</v>
      </c>
      <c r="D86" s="60"/>
      <c r="E86" s="206">
        <v>21</v>
      </c>
      <c r="F86" s="207">
        <v>839.27</v>
      </c>
      <c r="G86" s="206">
        <v>14</v>
      </c>
      <c r="H86" s="207">
        <v>4737.96</v>
      </c>
      <c r="I86" s="206">
        <v>0</v>
      </c>
      <c r="J86" s="207">
        <v>0</v>
      </c>
      <c r="K86" s="204">
        <f t="shared" ref="K86" si="89">SUM(E86+G86+I86)</f>
        <v>35</v>
      </c>
      <c r="L86" s="65">
        <f t="shared" ref="L86" si="90">SUM(F86+H86+J86)</f>
        <v>5577.23</v>
      </c>
      <c r="M86" s="60"/>
      <c r="N86" s="204">
        <v>0</v>
      </c>
      <c r="O86" s="205">
        <v>0</v>
      </c>
      <c r="P86" s="60"/>
      <c r="Q86" s="60"/>
      <c r="R86" s="204">
        <v>0</v>
      </c>
      <c r="S86" s="205">
        <v>0</v>
      </c>
      <c r="T86" s="60"/>
      <c r="U86" s="206">
        <v>0</v>
      </c>
      <c r="V86" s="206">
        <v>0</v>
      </c>
      <c r="W86" s="60"/>
      <c r="X86" s="104">
        <f t="shared" ref="X86:X91" si="91">SUM(B86+K86+R86+U86+N86)</f>
        <v>1597</v>
      </c>
      <c r="Y86" s="105">
        <f t="shared" ref="Y86:Y91" si="92">SUM(C86+L86+S86+V86+O86)</f>
        <v>19379.434999999998</v>
      </c>
      <c r="Z86" s="48"/>
      <c r="AA86" s="211">
        <v>1585</v>
      </c>
      <c r="AB86" s="211">
        <v>19283.439999999988</v>
      </c>
      <c r="AC86" s="209"/>
      <c r="AD86" s="267">
        <f t="shared" ref="AD86" si="93">SUM(X86-AA86)</f>
        <v>12</v>
      </c>
      <c r="AE86" s="268">
        <f t="shared" ref="AE86" si="94">SUM(Y86-AB86)</f>
        <v>95.995000000009895</v>
      </c>
    </row>
    <row r="87" spans="1:33" x14ac:dyDescent="0.3">
      <c r="A87" s="127">
        <v>45689</v>
      </c>
      <c r="B87" s="82">
        <v>1564</v>
      </c>
      <c r="C87" s="205">
        <v>14178.275</v>
      </c>
      <c r="D87" s="60"/>
      <c r="E87" s="206">
        <v>7</v>
      </c>
      <c r="F87" s="207">
        <v>229.18</v>
      </c>
      <c r="G87" s="206">
        <v>4</v>
      </c>
      <c r="H87" s="207">
        <v>1701.62</v>
      </c>
      <c r="I87" s="206">
        <v>0</v>
      </c>
      <c r="J87" s="207">
        <v>0</v>
      </c>
      <c r="K87" s="204">
        <f t="shared" ref="K87" si="95">SUM(E87+G87+I87)</f>
        <v>11</v>
      </c>
      <c r="L87" s="65">
        <f t="shared" ref="L87" si="96">SUM(F87+H87+J87)</f>
        <v>1930.8</v>
      </c>
      <c r="M87" s="60"/>
      <c r="N87" s="204">
        <v>0</v>
      </c>
      <c r="O87" s="205">
        <v>0</v>
      </c>
      <c r="P87" s="60"/>
      <c r="Q87" s="60"/>
      <c r="R87" s="204">
        <v>0</v>
      </c>
      <c r="S87" s="205">
        <v>0</v>
      </c>
      <c r="T87" s="60"/>
      <c r="U87" s="206">
        <v>0</v>
      </c>
      <c r="V87" s="206">
        <v>0</v>
      </c>
      <c r="W87" s="60"/>
      <c r="X87" s="104">
        <f t="shared" si="91"/>
        <v>1575</v>
      </c>
      <c r="Y87" s="105">
        <f t="shared" si="92"/>
        <v>16109.074999999999</v>
      </c>
      <c r="Z87" s="48"/>
      <c r="AA87" s="211">
        <v>1557</v>
      </c>
      <c r="AB87" s="211">
        <v>15930.250000000002</v>
      </c>
      <c r="AC87" s="209"/>
      <c r="AD87" s="267">
        <f t="shared" ref="AD87:AD96" si="97">SUM(X87-AA87)</f>
        <v>18</v>
      </c>
      <c r="AE87" s="268">
        <f t="shared" ref="AE87:AE96" si="98">SUM(Y87-AB87)</f>
        <v>178.82499999999709</v>
      </c>
    </row>
    <row r="88" spans="1:33" x14ac:dyDescent="0.3">
      <c r="A88" s="127">
        <v>45717</v>
      </c>
      <c r="B88" s="82">
        <v>1419</v>
      </c>
      <c r="C88" s="205">
        <v>13288.17</v>
      </c>
      <c r="D88" s="60"/>
      <c r="E88" s="206">
        <v>9</v>
      </c>
      <c r="F88" s="207">
        <v>424.09</v>
      </c>
      <c r="G88" s="206">
        <v>5</v>
      </c>
      <c r="H88" s="207">
        <v>972.27</v>
      </c>
      <c r="I88" s="206">
        <v>1</v>
      </c>
      <c r="J88" s="207">
        <v>1060.8</v>
      </c>
      <c r="K88" s="204">
        <f t="shared" ref="K88:K97" si="99">SUM(E88+G88+I88)</f>
        <v>15</v>
      </c>
      <c r="L88" s="65">
        <f t="shared" ref="L88:L97" si="100">SUM(F88+H88+J88)</f>
        <v>2457.16</v>
      </c>
      <c r="M88" s="60"/>
      <c r="N88" s="204">
        <v>0</v>
      </c>
      <c r="O88" s="205">
        <v>0</v>
      </c>
      <c r="P88" s="60"/>
      <c r="Q88" s="60"/>
      <c r="R88" s="204">
        <v>0</v>
      </c>
      <c r="S88" s="205">
        <v>0</v>
      </c>
      <c r="T88" s="60"/>
      <c r="U88" s="206">
        <v>2</v>
      </c>
      <c r="V88" s="201">
        <v>1001.08</v>
      </c>
      <c r="W88" s="60"/>
      <c r="X88" s="104">
        <f t="shared" si="91"/>
        <v>1436</v>
      </c>
      <c r="Y88" s="105">
        <f t="shared" si="92"/>
        <v>16746.41</v>
      </c>
      <c r="Z88" s="48"/>
      <c r="AA88" s="211">
        <v>1388</v>
      </c>
      <c r="AB88" s="211">
        <v>16262.419999999971</v>
      </c>
      <c r="AC88" s="209"/>
      <c r="AD88" s="267">
        <f t="shared" si="97"/>
        <v>48</v>
      </c>
      <c r="AE88" s="268">
        <f t="shared" si="98"/>
        <v>483.99000000002889</v>
      </c>
      <c r="AG88" s="125"/>
    </row>
    <row r="89" spans="1:33" x14ac:dyDescent="0.3">
      <c r="A89" s="127">
        <v>45748</v>
      </c>
      <c r="B89" s="82">
        <v>1211</v>
      </c>
      <c r="C89" s="205">
        <v>11303.905000000001</v>
      </c>
      <c r="D89" s="60"/>
      <c r="E89" s="206">
        <v>15</v>
      </c>
      <c r="F89" s="207">
        <v>607.375</v>
      </c>
      <c r="G89" s="206">
        <v>5</v>
      </c>
      <c r="H89" s="207">
        <v>1567.03</v>
      </c>
      <c r="I89" s="206">
        <v>2</v>
      </c>
      <c r="J89" s="207">
        <v>2896.32</v>
      </c>
      <c r="K89" s="204">
        <f t="shared" si="99"/>
        <v>22</v>
      </c>
      <c r="L89" s="65">
        <f t="shared" si="100"/>
        <v>5070.7250000000004</v>
      </c>
      <c r="M89" s="60"/>
      <c r="N89" s="204">
        <v>0</v>
      </c>
      <c r="O89" s="205">
        <v>0</v>
      </c>
      <c r="P89" s="60"/>
      <c r="Q89" s="60"/>
      <c r="R89" s="204">
        <v>0</v>
      </c>
      <c r="S89" s="205">
        <v>0</v>
      </c>
      <c r="T89" s="60"/>
      <c r="U89" s="206">
        <v>0</v>
      </c>
      <c r="V89" s="206">
        <v>0</v>
      </c>
      <c r="W89" s="60"/>
      <c r="X89" s="104">
        <f t="shared" si="91"/>
        <v>1233</v>
      </c>
      <c r="Y89" s="105">
        <f t="shared" si="92"/>
        <v>16374.630000000001</v>
      </c>
      <c r="Z89" s="48"/>
      <c r="AA89" s="211">
        <v>1160</v>
      </c>
      <c r="AB89" s="211">
        <v>15705.349999999999</v>
      </c>
      <c r="AC89" s="209"/>
      <c r="AD89" s="267">
        <f t="shared" si="97"/>
        <v>73</v>
      </c>
      <c r="AE89" s="268">
        <f t="shared" si="98"/>
        <v>669.28000000000247</v>
      </c>
      <c r="AF89" s="125"/>
    </row>
    <row r="90" spans="1:33" x14ac:dyDescent="0.3">
      <c r="A90" s="127">
        <v>45778</v>
      </c>
      <c r="B90" s="82">
        <v>1143</v>
      </c>
      <c r="C90" s="205">
        <v>10806.61</v>
      </c>
      <c r="D90" s="60"/>
      <c r="E90" s="206">
        <v>7</v>
      </c>
      <c r="F90" s="207">
        <v>423.21</v>
      </c>
      <c r="G90" s="206">
        <v>5</v>
      </c>
      <c r="H90" s="207">
        <v>1627.925</v>
      </c>
      <c r="I90" s="206">
        <v>0</v>
      </c>
      <c r="J90" s="207">
        <v>0</v>
      </c>
      <c r="K90" s="204">
        <f t="shared" si="99"/>
        <v>12</v>
      </c>
      <c r="L90" s="65">
        <f t="shared" si="100"/>
        <v>2051.1349999999998</v>
      </c>
      <c r="M90" s="60"/>
      <c r="N90" s="204">
        <v>0</v>
      </c>
      <c r="O90" s="205">
        <v>0</v>
      </c>
      <c r="P90" s="60"/>
      <c r="Q90" s="60"/>
      <c r="R90" s="204">
        <v>0</v>
      </c>
      <c r="S90" s="205">
        <v>0</v>
      </c>
      <c r="T90" s="60"/>
      <c r="U90" s="206">
        <v>0</v>
      </c>
      <c r="V90" s="206">
        <v>0</v>
      </c>
      <c r="W90" s="60"/>
      <c r="X90" s="104">
        <f t="shared" si="91"/>
        <v>1155</v>
      </c>
      <c r="Y90" s="105">
        <f t="shared" si="92"/>
        <v>12857.745000000001</v>
      </c>
      <c r="Z90" s="48"/>
      <c r="AA90" s="211">
        <v>680</v>
      </c>
      <c r="AB90" s="211">
        <v>8257.3900000000012</v>
      </c>
      <c r="AC90" s="209"/>
      <c r="AD90" s="267">
        <f t="shared" si="97"/>
        <v>475</v>
      </c>
      <c r="AE90" s="268">
        <f t="shared" si="98"/>
        <v>4600.3549999999996</v>
      </c>
    </row>
    <row r="91" spans="1:33" x14ac:dyDescent="0.3">
      <c r="A91" s="127">
        <v>45809</v>
      </c>
      <c r="B91" s="82">
        <v>609</v>
      </c>
      <c r="C91" s="205">
        <v>5893.0550000000003</v>
      </c>
      <c r="D91" s="60"/>
      <c r="E91" s="206">
        <v>2</v>
      </c>
      <c r="F91" s="207">
        <v>116.23</v>
      </c>
      <c r="G91" s="206">
        <v>2</v>
      </c>
      <c r="H91" s="207">
        <v>517.84</v>
      </c>
      <c r="I91" s="206">
        <v>1</v>
      </c>
      <c r="J91" s="207">
        <v>4955.5200000000004</v>
      </c>
      <c r="K91" s="204">
        <f t="shared" si="99"/>
        <v>5</v>
      </c>
      <c r="L91" s="65">
        <f t="shared" si="100"/>
        <v>5589.59</v>
      </c>
      <c r="M91" s="60"/>
      <c r="N91" s="204">
        <v>0</v>
      </c>
      <c r="O91" s="205">
        <v>0</v>
      </c>
      <c r="P91" s="60"/>
      <c r="Q91" s="60"/>
      <c r="R91" s="204">
        <v>0</v>
      </c>
      <c r="S91" s="205">
        <v>0</v>
      </c>
      <c r="T91" s="60"/>
      <c r="U91" s="206">
        <v>0</v>
      </c>
      <c r="V91" s="206">
        <v>0</v>
      </c>
      <c r="W91" s="60"/>
      <c r="X91" s="104">
        <f t="shared" si="91"/>
        <v>614</v>
      </c>
      <c r="Y91" s="105">
        <f t="shared" si="92"/>
        <v>11482.645</v>
      </c>
      <c r="Z91" s="48"/>
      <c r="AA91" s="211">
        <v>0</v>
      </c>
      <c r="AB91" s="211">
        <v>0</v>
      </c>
      <c r="AC91" s="209"/>
      <c r="AD91" s="267">
        <f t="shared" si="97"/>
        <v>614</v>
      </c>
      <c r="AE91" s="268">
        <f t="shared" si="98"/>
        <v>11482.645</v>
      </c>
    </row>
    <row r="92" spans="1:33" hidden="1" x14ac:dyDescent="0.3">
      <c r="A92" s="127">
        <v>45839</v>
      </c>
      <c r="B92" s="82">
        <v>0</v>
      </c>
      <c r="C92" s="205">
        <v>0</v>
      </c>
      <c r="D92" s="60"/>
      <c r="E92" s="206">
        <v>0</v>
      </c>
      <c r="F92" s="207">
        <v>0</v>
      </c>
      <c r="G92" s="206">
        <v>0</v>
      </c>
      <c r="H92" s="207">
        <v>0</v>
      </c>
      <c r="I92" s="206">
        <v>0</v>
      </c>
      <c r="J92" s="207">
        <v>0</v>
      </c>
      <c r="K92" s="204">
        <f t="shared" si="99"/>
        <v>0</v>
      </c>
      <c r="L92" s="65">
        <f t="shared" si="100"/>
        <v>0</v>
      </c>
      <c r="M92" s="60"/>
      <c r="N92" s="204">
        <v>0</v>
      </c>
      <c r="O92" s="205">
        <v>0</v>
      </c>
      <c r="P92" s="60"/>
      <c r="Q92" s="60"/>
      <c r="R92" s="204">
        <v>0</v>
      </c>
      <c r="S92" s="205">
        <v>0</v>
      </c>
      <c r="T92" s="60"/>
      <c r="U92" s="206">
        <v>0</v>
      </c>
      <c r="V92" s="206">
        <v>0</v>
      </c>
      <c r="W92" s="60"/>
      <c r="X92" s="104">
        <f t="shared" ref="X88:X97" si="101">SUM(B92+K92+R92+U92)</f>
        <v>0</v>
      </c>
      <c r="Y92" s="105">
        <f t="shared" ref="Y88:Y97" si="102">SUM(C92+L92+S92+V92)</f>
        <v>0</v>
      </c>
      <c r="Z92" s="48"/>
      <c r="AA92" s="211">
        <v>0</v>
      </c>
      <c r="AB92" s="211">
        <v>0</v>
      </c>
      <c r="AC92" s="209"/>
      <c r="AD92" s="267">
        <f t="shared" si="97"/>
        <v>0</v>
      </c>
      <c r="AE92" s="268">
        <f t="shared" si="98"/>
        <v>0</v>
      </c>
    </row>
    <row r="93" spans="1:33" hidden="1" x14ac:dyDescent="0.3">
      <c r="A93" s="127">
        <v>45870</v>
      </c>
      <c r="B93" s="82">
        <v>0</v>
      </c>
      <c r="C93" s="205">
        <v>0</v>
      </c>
      <c r="D93" s="60"/>
      <c r="E93" s="206">
        <v>0</v>
      </c>
      <c r="F93" s="207">
        <v>0</v>
      </c>
      <c r="G93" s="206">
        <v>0</v>
      </c>
      <c r="H93" s="207">
        <v>0</v>
      </c>
      <c r="I93" s="206">
        <v>0</v>
      </c>
      <c r="J93" s="207">
        <v>0</v>
      </c>
      <c r="K93" s="204">
        <f t="shared" si="99"/>
        <v>0</v>
      </c>
      <c r="L93" s="65">
        <f t="shared" si="100"/>
        <v>0</v>
      </c>
      <c r="M93" s="60"/>
      <c r="N93" s="204">
        <v>0</v>
      </c>
      <c r="O93" s="205">
        <v>0</v>
      </c>
      <c r="P93" s="60"/>
      <c r="Q93" s="60"/>
      <c r="R93" s="204">
        <v>0</v>
      </c>
      <c r="S93" s="205">
        <v>0</v>
      </c>
      <c r="T93" s="60"/>
      <c r="U93" s="206">
        <v>0</v>
      </c>
      <c r="V93" s="206">
        <v>0</v>
      </c>
      <c r="W93" s="60"/>
      <c r="X93" s="104">
        <f t="shared" si="101"/>
        <v>0</v>
      </c>
      <c r="Y93" s="105">
        <f t="shared" si="102"/>
        <v>0</v>
      </c>
      <c r="Z93" s="48"/>
      <c r="AA93" s="211">
        <v>0</v>
      </c>
      <c r="AB93" s="211">
        <v>0</v>
      </c>
      <c r="AC93" s="209"/>
      <c r="AD93" s="267">
        <f t="shared" si="97"/>
        <v>0</v>
      </c>
      <c r="AE93" s="268">
        <f t="shared" si="98"/>
        <v>0</v>
      </c>
    </row>
    <row r="94" spans="1:33" hidden="1" x14ac:dyDescent="0.3">
      <c r="A94" s="127">
        <v>45901</v>
      </c>
      <c r="B94" s="82">
        <v>0</v>
      </c>
      <c r="C94" s="205">
        <v>0</v>
      </c>
      <c r="D94" s="60"/>
      <c r="E94" s="206">
        <v>0</v>
      </c>
      <c r="F94" s="207">
        <v>0</v>
      </c>
      <c r="G94" s="206">
        <v>0</v>
      </c>
      <c r="H94" s="207">
        <v>0</v>
      </c>
      <c r="I94" s="206">
        <v>0</v>
      </c>
      <c r="J94" s="207">
        <v>0</v>
      </c>
      <c r="K94" s="204">
        <f t="shared" si="99"/>
        <v>0</v>
      </c>
      <c r="L94" s="65">
        <f t="shared" si="100"/>
        <v>0</v>
      </c>
      <c r="M94" s="60"/>
      <c r="N94" s="204">
        <v>0</v>
      </c>
      <c r="O94" s="205">
        <v>0</v>
      </c>
      <c r="P94" s="60"/>
      <c r="Q94" s="60"/>
      <c r="R94" s="204">
        <v>0</v>
      </c>
      <c r="S94" s="205">
        <v>0</v>
      </c>
      <c r="T94" s="60"/>
      <c r="U94" s="206">
        <v>0</v>
      </c>
      <c r="V94" s="206">
        <v>0</v>
      </c>
      <c r="W94" s="60"/>
      <c r="X94" s="104">
        <f t="shared" si="101"/>
        <v>0</v>
      </c>
      <c r="Y94" s="105">
        <f t="shared" si="102"/>
        <v>0</v>
      </c>
      <c r="Z94" s="48"/>
      <c r="AA94" s="211">
        <v>0</v>
      </c>
      <c r="AB94" s="211">
        <v>0</v>
      </c>
      <c r="AC94" s="209"/>
      <c r="AD94" s="267">
        <f t="shared" si="97"/>
        <v>0</v>
      </c>
      <c r="AE94" s="268">
        <f t="shared" si="98"/>
        <v>0</v>
      </c>
    </row>
    <row r="95" spans="1:33" hidden="1" x14ac:dyDescent="0.3">
      <c r="A95" s="127">
        <v>45931</v>
      </c>
      <c r="B95" s="82">
        <v>0</v>
      </c>
      <c r="C95" s="205">
        <v>0</v>
      </c>
      <c r="D95" s="60"/>
      <c r="E95" s="206">
        <v>0</v>
      </c>
      <c r="F95" s="207">
        <v>0</v>
      </c>
      <c r="G95" s="206">
        <v>0</v>
      </c>
      <c r="H95" s="207">
        <v>0</v>
      </c>
      <c r="I95" s="206">
        <v>0</v>
      </c>
      <c r="J95" s="207">
        <v>0</v>
      </c>
      <c r="K95" s="204">
        <f t="shared" si="99"/>
        <v>0</v>
      </c>
      <c r="L95" s="65">
        <f t="shared" si="100"/>
        <v>0</v>
      </c>
      <c r="M95" s="60"/>
      <c r="N95" s="204">
        <v>0</v>
      </c>
      <c r="O95" s="205">
        <v>0</v>
      </c>
      <c r="P95" s="60"/>
      <c r="Q95" s="60"/>
      <c r="R95" s="204">
        <v>0</v>
      </c>
      <c r="S95" s="205">
        <v>0</v>
      </c>
      <c r="T95" s="60"/>
      <c r="U95" s="206">
        <v>0</v>
      </c>
      <c r="V95" s="206">
        <v>0</v>
      </c>
      <c r="W95" s="60"/>
      <c r="X95" s="104">
        <f t="shared" si="101"/>
        <v>0</v>
      </c>
      <c r="Y95" s="105">
        <f t="shared" si="102"/>
        <v>0</v>
      </c>
      <c r="Z95" s="48"/>
      <c r="AA95" s="211">
        <v>0</v>
      </c>
      <c r="AB95" s="211">
        <v>0</v>
      </c>
      <c r="AC95" s="209"/>
      <c r="AD95" s="267">
        <f t="shared" si="97"/>
        <v>0</v>
      </c>
      <c r="AE95" s="268">
        <f t="shared" si="98"/>
        <v>0</v>
      </c>
    </row>
    <row r="96" spans="1:33" hidden="1" x14ac:dyDescent="0.3">
      <c r="A96" s="127">
        <v>45962</v>
      </c>
      <c r="B96" s="82">
        <v>0</v>
      </c>
      <c r="C96" s="205">
        <v>0</v>
      </c>
      <c r="D96" s="60"/>
      <c r="E96" s="206">
        <v>0</v>
      </c>
      <c r="F96" s="207">
        <v>0</v>
      </c>
      <c r="G96" s="206">
        <v>0</v>
      </c>
      <c r="H96" s="207">
        <v>0</v>
      </c>
      <c r="I96" s="206">
        <v>0</v>
      </c>
      <c r="J96" s="207">
        <v>0</v>
      </c>
      <c r="K96" s="204">
        <f t="shared" si="99"/>
        <v>0</v>
      </c>
      <c r="L96" s="65">
        <f t="shared" si="100"/>
        <v>0</v>
      </c>
      <c r="M96" s="60"/>
      <c r="N96" s="204">
        <v>0</v>
      </c>
      <c r="O96" s="205">
        <v>0</v>
      </c>
      <c r="P96" s="60"/>
      <c r="Q96" s="60"/>
      <c r="R96" s="204">
        <v>0</v>
      </c>
      <c r="S96" s="205">
        <v>0</v>
      </c>
      <c r="T96" s="60"/>
      <c r="U96" s="206">
        <v>0</v>
      </c>
      <c r="V96" s="206">
        <v>0</v>
      </c>
      <c r="W96" s="60"/>
      <c r="X96" s="104">
        <f t="shared" si="101"/>
        <v>0</v>
      </c>
      <c r="Y96" s="105">
        <f t="shared" si="102"/>
        <v>0</v>
      </c>
      <c r="Z96" s="48"/>
      <c r="AA96" s="211">
        <v>0</v>
      </c>
      <c r="AB96" s="211">
        <v>0</v>
      </c>
      <c r="AC96" s="209"/>
      <c r="AD96" s="267">
        <f t="shared" si="97"/>
        <v>0</v>
      </c>
      <c r="AE96" s="268">
        <f t="shared" si="98"/>
        <v>0</v>
      </c>
    </row>
    <row r="97" spans="1:33" hidden="1" x14ac:dyDescent="0.3">
      <c r="A97" s="127">
        <v>45992</v>
      </c>
      <c r="B97" s="82">
        <v>0</v>
      </c>
      <c r="C97" s="205">
        <v>0</v>
      </c>
      <c r="D97" s="60"/>
      <c r="E97" s="206">
        <v>0</v>
      </c>
      <c r="F97" s="207">
        <v>0</v>
      </c>
      <c r="G97" s="206">
        <v>0</v>
      </c>
      <c r="H97" s="207">
        <v>0</v>
      </c>
      <c r="I97" s="206">
        <v>0</v>
      </c>
      <c r="J97" s="207">
        <v>0</v>
      </c>
      <c r="K97" s="204">
        <f t="shared" si="99"/>
        <v>0</v>
      </c>
      <c r="L97" s="65">
        <f t="shared" si="100"/>
        <v>0</v>
      </c>
      <c r="M97" s="60"/>
      <c r="N97" s="204">
        <v>0</v>
      </c>
      <c r="O97" s="205">
        <v>0</v>
      </c>
      <c r="P97" s="60"/>
      <c r="Q97" s="60"/>
      <c r="R97" s="204">
        <v>0</v>
      </c>
      <c r="S97" s="205">
        <v>0</v>
      </c>
      <c r="T97" s="60"/>
      <c r="U97" s="206">
        <v>0</v>
      </c>
      <c r="V97" s="206">
        <v>0</v>
      </c>
      <c r="W97" s="60"/>
      <c r="X97" s="104">
        <f t="shared" si="101"/>
        <v>0</v>
      </c>
      <c r="Y97" s="105">
        <f t="shared" si="102"/>
        <v>0</v>
      </c>
      <c r="Z97" s="48"/>
      <c r="AA97" s="211">
        <v>0</v>
      </c>
      <c r="AB97" s="211">
        <v>0</v>
      </c>
      <c r="AC97" s="209"/>
      <c r="AD97" s="267">
        <f t="shared" ref="AD97" si="103">SUM(X97-AA97)</f>
        <v>0</v>
      </c>
      <c r="AE97" s="268">
        <f t="shared" ref="AE97" si="104">SUM(Y97-AB97)</f>
        <v>0</v>
      </c>
    </row>
    <row r="98" spans="1:33" ht="5.4" customHeight="1" thickBot="1" x14ac:dyDescent="0.35">
      <c r="A98" s="75"/>
      <c r="B98" s="61"/>
      <c r="C98" s="62"/>
      <c r="D98" s="66"/>
      <c r="E98" s="68"/>
      <c r="F98" s="62"/>
      <c r="G98" s="68"/>
      <c r="H98" s="62"/>
      <c r="I98" s="68"/>
      <c r="J98" s="62"/>
      <c r="K98" s="68"/>
      <c r="L98" s="63"/>
      <c r="M98" s="66"/>
      <c r="N98" s="68"/>
      <c r="O98" s="62"/>
      <c r="P98" s="66"/>
      <c r="Q98" s="66"/>
      <c r="R98" s="68"/>
      <c r="S98" s="62"/>
      <c r="T98" s="66"/>
      <c r="U98" s="68"/>
      <c r="V98" s="62"/>
      <c r="W98" s="66"/>
      <c r="X98" s="61"/>
      <c r="Y98" s="63"/>
      <c r="Z98" s="48"/>
      <c r="AA98" s="74"/>
      <c r="AB98" s="64"/>
      <c r="AC98" s="209"/>
      <c r="AD98" s="271"/>
      <c r="AE98" s="272"/>
    </row>
    <row r="99" spans="1:33" ht="15" thickTop="1" thickBot="1" x14ac:dyDescent="0.35">
      <c r="A99" s="78" t="s">
        <v>387</v>
      </c>
      <c r="B99" s="210">
        <f>SUM(B86:B97)</f>
        <v>7508</v>
      </c>
      <c r="C99" s="210">
        <f>SUM(C86:C97)</f>
        <v>69272.22</v>
      </c>
      <c r="D99" s="53"/>
      <c r="E99" s="210">
        <f t="shared" ref="E99:L99" si="105">SUM(E86:E97)</f>
        <v>61</v>
      </c>
      <c r="F99" s="210">
        <f t="shared" si="105"/>
        <v>2639.355</v>
      </c>
      <c r="G99" s="210">
        <f t="shared" si="105"/>
        <v>35</v>
      </c>
      <c r="H99" s="210">
        <f t="shared" si="105"/>
        <v>11124.645</v>
      </c>
      <c r="I99" s="210">
        <f t="shared" si="105"/>
        <v>4</v>
      </c>
      <c r="J99" s="210">
        <f t="shared" si="105"/>
        <v>8912.64</v>
      </c>
      <c r="K99" s="210">
        <f t="shared" si="105"/>
        <v>100</v>
      </c>
      <c r="L99" s="210">
        <f t="shared" si="105"/>
        <v>22676.639999999999</v>
      </c>
      <c r="M99" s="53"/>
      <c r="N99" s="210">
        <f>SUM(N86:N97)</f>
        <v>0</v>
      </c>
      <c r="O99" s="210">
        <f>SUM(O86:O97)</f>
        <v>0</v>
      </c>
      <c r="P99" s="53"/>
      <c r="Q99" s="53"/>
      <c r="R99" s="210">
        <f>SUM(R86:R97)</f>
        <v>0</v>
      </c>
      <c r="S99" s="210">
        <f>SUM(S86:S97)</f>
        <v>0</v>
      </c>
      <c r="T99" s="53"/>
      <c r="U99" s="210">
        <f>SUM(U86:U97)</f>
        <v>2</v>
      </c>
      <c r="V99" s="210">
        <f>SUM(V86:V97)</f>
        <v>1001.08</v>
      </c>
      <c r="W99" s="53"/>
      <c r="X99" s="210">
        <f>SUM(X86:X97)</f>
        <v>7610</v>
      </c>
      <c r="Y99" s="210">
        <f>SUM(Y86:Y97)</f>
        <v>92949.94</v>
      </c>
      <c r="Z99" s="76"/>
      <c r="AA99" s="257">
        <f>SUM(AA86:AA97)</f>
        <v>6370</v>
      </c>
      <c r="AB99" s="257">
        <f>SUM(AB86:AB97)</f>
        <v>75438.849999999962</v>
      </c>
      <c r="AC99" s="77"/>
      <c r="AD99" s="341">
        <f>SUM(AD86:AD97)</f>
        <v>1240</v>
      </c>
      <c r="AE99" s="341">
        <f>SUM(AE86:AE97)</f>
        <v>17511.09000000004</v>
      </c>
    </row>
    <row r="100" spans="1:33" s="107" customFormat="1" ht="3.65" customHeight="1" thickTop="1" thickBot="1" x14ac:dyDescent="0.4">
      <c r="A100" s="106"/>
      <c r="B100" s="133"/>
      <c r="C100" s="44"/>
      <c r="D100" s="44"/>
      <c r="E100" s="44"/>
      <c r="F100" s="44"/>
      <c r="G100" s="44"/>
      <c r="H100" s="384"/>
      <c r="I100" s="44"/>
      <c r="J100" s="44"/>
      <c r="K100" s="44"/>
      <c r="L100" s="44"/>
      <c r="M100" s="44"/>
      <c r="N100" s="44"/>
      <c r="O100" s="44"/>
      <c r="P100" s="44"/>
      <c r="Q100" s="44"/>
      <c r="R100" s="44"/>
      <c r="S100" s="44"/>
      <c r="T100" s="44"/>
      <c r="U100" s="44"/>
      <c r="V100" s="44"/>
      <c r="W100" s="44"/>
      <c r="X100" s="44"/>
      <c r="Y100" s="44"/>
      <c r="Z100" s="44"/>
      <c r="AA100" s="51"/>
      <c r="AB100" s="258"/>
      <c r="AC100" s="259"/>
      <c r="AD100" s="266"/>
      <c r="AE100" s="338"/>
      <c r="AF100" s="132"/>
      <c r="AG100" s="132"/>
    </row>
    <row r="101" spans="1:33" ht="15" thickBot="1" x14ac:dyDescent="0.35">
      <c r="A101" s="294" t="s">
        <v>326</v>
      </c>
      <c r="B101" s="336">
        <f>SUM(B99+B84)</f>
        <v>64750</v>
      </c>
      <c r="C101" s="336">
        <f>SUM(C99+C84)</f>
        <v>573958.71900000004</v>
      </c>
      <c r="D101" s="79"/>
      <c r="E101" s="336">
        <f t="shared" ref="E101:L101" si="106">SUM(E99+E84)</f>
        <v>619</v>
      </c>
      <c r="F101" s="336">
        <f t="shared" si="106"/>
        <v>22022.09</v>
      </c>
      <c r="G101" s="336">
        <f t="shared" si="106"/>
        <v>372</v>
      </c>
      <c r="H101" s="382">
        <f t="shared" si="106"/>
        <v>117126.96500000001</v>
      </c>
      <c r="I101" s="336">
        <f t="shared" si="106"/>
        <v>52</v>
      </c>
      <c r="J101" s="336">
        <f t="shared" si="106"/>
        <v>90535.590000000011</v>
      </c>
      <c r="K101" s="336">
        <f t="shared" si="106"/>
        <v>1043</v>
      </c>
      <c r="L101" s="336">
        <f t="shared" si="106"/>
        <v>229684.64500000002</v>
      </c>
      <c r="M101" s="79"/>
      <c r="N101" s="336">
        <f>SUM(N99+N84)</f>
        <v>0</v>
      </c>
      <c r="O101" s="336">
        <f>SUM(O99+O84)</f>
        <v>0</v>
      </c>
      <c r="P101" s="79"/>
      <c r="Q101" s="79"/>
      <c r="R101" s="336">
        <f>SUM(R99+R84)</f>
        <v>0</v>
      </c>
      <c r="S101" s="336">
        <f>SUM(S99+S84)</f>
        <v>0</v>
      </c>
      <c r="T101" s="79"/>
      <c r="U101" s="336">
        <f>SUM(U99+U84)</f>
        <v>27</v>
      </c>
      <c r="V101" s="336">
        <f>SUM(V99+V84)</f>
        <v>41030.83</v>
      </c>
      <c r="W101" s="79"/>
      <c r="X101" s="336">
        <f>SUM(X99+X84)</f>
        <v>65820</v>
      </c>
      <c r="Y101" s="336">
        <f>SUM(Y99+Y84)</f>
        <v>844674.1939999999</v>
      </c>
      <c r="Z101" s="80"/>
      <c r="AA101" s="433">
        <f>SUM(AA99+AA84)</f>
        <v>64470</v>
      </c>
      <c r="AB101" s="433">
        <f>SUM(AB99+AB84)</f>
        <v>826162.01000000013</v>
      </c>
      <c r="AC101" s="81"/>
      <c r="AD101" s="336">
        <f>SUM(AD99+AD84)</f>
        <v>1350</v>
      </c>
      <c r="AE101" s="336">
        <f>SUM(AE99+AE84)</f>
        <v>18512.183999999965</v>
      </c>
    </row>
    <row r="102" spans="1:33" ht="9.65" customHeight="1" x14ac:dyDescent="0.3">
      <c r="A102" s="75"/>
      <c r="B102" s="61"/>
      <c r="C102" s="62"/>
      <c r="D102" s="66"/>
      <c r="E102" s="68"/>
      <c r="F102" s="62"/>
      <c r="G102" s="68"/>
      <c r="H102" s="62"/>
      <c r="I102" s="68"/>
      <c r="J102" s="62"/>
      <c r="K102" s="68"/>
      <c r="L102" s="63"/>
      <c r="M102" s="66"/>
      <c r="N102" s="68"/>
      <c r="O102" s="62"/>
      <c r="P102" s="66"/>
      <c r="Q102" s="66"/>
      <c r="R102" s="68"/>
      <c r="S102" s="62"/>
      <c r="T102" s="66"/>
      <c r="U102" s="68"/>
      <c r="V102" s="62"/>
      <c r="W102" s="66"/>
      <c r="X102" s="61"/>
      <c r="Y102" s="63"/>
      <c r="Z102" s="48"/>
      <c r="AA102" s="74"/>
      <c r="AB102" s="64"/>
      <c r="AC102" s="209"/>
      <c r="AD102" s="271"/>
      <c r="AE102" s="272"/>
    </row>
    <row r="103" spans="1:33" ht="13.75" customHeight="1" x14ac:dyDescent="0.3">
      <c r="A103" s="284" t="s">
        <v>394</v>
      </c>
      <c r="B103" s="49"/>
      <c r="C103" s="122"/>
      <c r="D103" s="49"/>
      <c r="E103" s="425"/>
      <c r="F103" s="425"/>
      <c r="G103" s="423"/>
      <c r="H103" s="422"/>
      <c r="I103" s="423"/>
      <c r="J103" s="422"/>
      <c r="K103" s="122"/>
      <c r="L103" s="424"/>
      <c r="M103" s="44"/>
      <c r="N103" s="426"/>
      <c r="O103" s="427"/>
      <c r="P103" s="44"/>
      <c r="Q103" s="44"/>
      <c r="R103" s="426"/>
      <c r="S103" s="427"/>
      <c r="T103" s="44"/>
      <c r="U103" s="512"/>
      <c r="V103" s="512"/>
      <c r="W103" s="7"/>
      <c r="X103" s="44"/>
      <c r="Y103" s="44"/>
      <c r="Z103" s="48"/>
      <c r="AA103" s="51"/>
      <c r="AB103" s="51"/>
      <c r="AC103" s="209"/>
      <c r="AD103" s="266"/>
      <c r="AE103" s="266"/>
    </row>
    <row r="104" spans="1:33" ht="14" x14ac:dyDescent="0.3">
      <c r="A104" s="293" t="s">
        <v>74</v>
      </c>
      <c r="B104" s="49"/>
      <c r="C104" s="122"/>
      <c r="D104" s="49"/>
      <c r="E104" s="49"/>
      <c r="F104" s="49"/>
      <c r="G104" s="424"/>
      <c r="H104" s="424"/>
      <c r="I104" s="424"/>
      <c r="J104" s="424"/>
      <c r="K104" s="49"/>
      <c r="L104" s="49"/>
      <c r="M104" s="44"/>
      <c r="N104" s="44"/>
      <c r="O104" s="44"/>
      <c r="P104" s="44"/>
      <c r="Q104" s="44"/>
      <c r="R104" s="44"/>
      <c r="S104" s="44"/>
      <c r="T104" s="44"/>
      <c r="U104" s="512"/>
      <c r="V104" s="512"/>
      <c r="W104" s="7"/>
      <c r="X104" s="44"/>
      <c r="Y104" s="44"/>
      <c r="Z104" s="48"/>
      <c r="AA104" s="51"/>
      <c r="AB104" s="51"/>
      <c r="AC104" s="209"/>
      <c r="AD104" s="266"/>
      <c r="AE104" s="266"/>
    </row>
    <row r="105" spans="1:33" x14ac:dyDescent="0.3">
      <c r="A105" s="90">
        <v>2023</v>
      </c>
      <c r="B105" s="247"/>
      <c r="C105" s="247"/>
      <c r="D105" s="60"/>
      <c r="E105" s="201">
        <f>'Annual Capacity'!G68</f>
        <v>0</v>
      </c>
      <c r="F105" s="201">
        <f>'Annual Capacity'!H68</f>
        <v>0</v>
      </c>
      <c r="G105" s="201">
        <f>'Annual Capacity'!I68</f>
        <v>0</v>
      </c>
      <c r="H105" s="201">
        <f>'Annual Capacity'!J68</f>
        <v>0</v>
      </c>
      <c r="I105" s="201">
        <f>'Annual Capacity'!K68</f>
        <v>0</v>
      </c>
      <c r="J105" s="201">
        <f>'Annual Capacity'!L68</f>
        <v>0</v>
      </c>
      <c r="K105" s="204">
        <f t="shared" ref="K105" si="107">SUM(E105+G105+I105)</f>
        <v>0</v>
      </c>
      <c r="L105" s="65">
        <f t="shared" ref="L105" si="108">SUM(F105+H105+J105)</f>
        <v>0</v>
      </c>
      <c r="M105" s="60"/>
      <c r="N105" s="247"/>
      <c r="O105" s="247"/>
      <c r="P105" s="60"/>
      <c r="Q105" s="60"/>
      <c r="R105" s="82">
        <f>'Annual Capacity'!S68</f>
        <v>1</v>
      </c>
      <c r="S105" s="82">
        <f>'Annual Capacity'!T68</f>
        <v>2772.77</v>
      </c>
      <c r="T105" s="60"/>
      <c r="U105" s="247"/>
      <c r="V105" s="247"/>
      <c r="W105" s="60"/>
      <c r="X105" s="104">
        <f>SUM(B105+K105+R105+U105+N105)</f>
        <v>1</v>
      </c>
      <c r="Y105" s="105">
        <f>SUM(C105+L105+S105+V105+O105)</f>
        <v>2772.77</v>
      </c>
      <c r="Z105" s="48"/>
      <c r="AA105" s="211">
        <v>1</v>
      </c>
      <c r="AB105" s="211">
        <v>2772.77</v>
      </c>
      <c r="AC105" s="209"/>
      <c r="AD105" s="267">
        <f t="shared" ref="AD105" si="109">SUM(X105-AA105)</f>
        <v>0</v>
      </c>
      <c r="AE105" s="268">
        <f t="shared" ref="AE105" si="110">SUM(Y105-AB105)</f>
        <v>0</v>
      </c>
    </row>
    <row r="106" spans="1:33" s="107" customFormat="1" ht="4" customHeight="1" thickBot="1" x14ac:dyDescent="0.4">
      <c r="A106" s="106"/>
      <c r="B106" s="133"/>
      <c r="C106" s="44"/>
      <c r="D106" s="44"/>
      <c r="E106" s="44"/>
      <c r="F106" s="44"/>
      <c r="G106" s="44"/>
      <c r="H106" s="384"/>
      <c r="I106" s="44"/>
      <c r="J106" s="44"/>
      <c r="K106" s="44"/>
      <c r="L106" s="44"/>
      <c r="M106" s="44"/>
      <c r="N106" s="44"/>
      <c r="O106" s="44"/>
      <c r="P106" s="44"/>
      <c r="Q106" s="44"/>
      <c r="R106" s="44"/>
      <c r="S106" s="44"/>
      <c r="T106" s="44"/>
      <c r="U106" s="133"/>
      <c r="V106" s="44"/>
      <c r="W106" s="44"/>
      <c r="X106" s="44"/>
      <c r="Y106" s="44"/>
      <c r="Z106" s="44"/>
      <c r="AA106" s="51"/>
      <c r="AB106" s="258"/>
      <c r="AC106" s="259"/>
      <c r="AD106" s="266"/>
      <c r="AE106" s="338"/>
      <c r="AF106" s="132"/>
      <c r="AG106" s="132"/>
    </row>
    <row r="107" spans="1:33" s="35" customFormat="1" ht="15" thickTop="1" thickBot="1" x14ac:dyDescent="0.35">
      <c r="A107" s="78" t="s">
        <v>404</v>
      </c>
      <c r="B107" s="249"/>
      <c r="C107" s="249"/>
      <c r="D107" s="53"/>
      <c r="E107" s="210">
        <f t="shared" ref="E107:L107" si="111">E105</f>
        <v>0</v>
      </c>
      <c r="F107" s="210">
        <f t="shared" si="111"/>
        <v>0</v>
      </c>
      <c r="G107" s="210">
        <f t="shared" si="111"/>
        <v>0</v>
      </c>
      <c r="H107" s="210">
        <f t="shared" si="111"/>
        <v>0</v>
      </c>
      <c r="I107" s="210">
        <f t="shared" si="111"/>
        <v>0</v>
      </c>
      <c r="J107" s="210">
        <f t="shared" si="111"/>
        <v>0</v>
      </c>
      <c r="K107" s="210">
        <f t="shared" si="111"/>
        <v>0</v>
      </c>
      <c r="L107" s="210">
        <f t="shared" si="111"/>
        <v>0</v>
      </c>
      <c r="M107" s="53"/>
      <c r="N107" s="248"/>
      <c r="O107" s="248"/>
      <c r="P107" s="53"/>
      <c r="Q107" s="53"/>
      <c r="R107" s="210">
        <f t="shared" ref="R107:S107" si="112">R105</f>
        <v>1</v>
      </c>
      <c r="S107" s="210">
        <f t="shared" si="112"/>
        <v>2772.77</v>
      </c>
      <c r="T107" s="53"/>
      <c r="U107" s="249"/>
      <c r="V107" s="249"/>
      <c r="W107" s="53"/>
      <c r="X107" s="210">
        <f t="shared" ref="X107:Y107" si="113">X105</f>
        <v>1</v>
      </c>
      <c r="Y107" s="210">
        <f t="shared" si="113"/>
        <v>2772.77</v>
      </c>
      <c r="Z107" s="76"/>
      <c r="AA107" s="257">
        <f>AA105</f>
        <v>1</v>
      </c>
      <c r="AB107" s="257">
        <f>AB105</f>
        <v>2772.77</v>
      </c>
      <c r="AC107" s="77"/>
      <c r="AD107" s="273">
        <f>AD105</f>
        <v>0</v>
      </c>
      <c r="AE107" s="273">
        <f>AE105</f>
        <v>0</v>
      </c>
    </row>
    <row r="108" spans="1:33" ht="9.65" customHeight="1" thickTop="1" x14ac:dyDescent="0.3">
      <c r="A108" s="75"/>
      <c r="B108" s="61"/>
      <c r="C108" s="62"/>
      <c r="D108" s="66"/>
      <c r="E108" s="68"/>
      <c r="F108" s="62"/>
      <c r="G108" s="68"/>
      <c r="H108" s="62"/>
      <c r="I108" s="68"/>
      <c r="J108" s="62"/>
      <c r="K108" s="68"/>
      <c r="L108" s="63"/>
      <c r="M108" s="66"/>
      <c r="N108" s="68"/>
      <c r="O108" s="62"/>
      <c r="P108" s="66"/>
      <c r="Q108" s="66"/>
      <c r="R108" s="68"/>
      <c r="S108" s="62"/>
      <c r="T108" s="66"/>
      <c r="U108" s="68"/>
      <c r="V108" s="62"/>
      <c r="W108" s="66"/>
      <c r="X108" s="61"/>
      <c r="Y108" s="63"/>
      <c r="Z108" s="48"/>
      <c r="AA108" s="74"/>
      <c r="AB108" s="64"/>
      <c r="AC108" s="209"/>
      <c r="AD108" s="271"/>
      <c r="AE108" s="272"/>
    </row>
    <row r="109" spans="1:33" x14ac:dyDescent="0.3">
      <c r="A109" s="127">
        <v>45658</v>
      </c>
      <c r="B109" s="247"/>
      <c r="C109" s="247"/>
      <c r="D109" s="60"/>
      <c r="E109" s="206">
        <v>0</v>
      </c>
      <c r="F109" s="207">
        <v>0</v>
      </c>
      <c r="G109" s="206">
        <v>0</v>
      </c>
      <c r="H109" s="207">
        <v>0</v>
      </c>
      <c r="I109" s="206">
        <v>0</v>
      </c>
      <c r="J109" s="207">
        <v>0</v>
      </c>
      <c r="K109" s="204">
        <f t="shared" ref="K109:K120" si="114">SUM(E109+G109+I109)</f>
        <v>0</v>
      </c>
      <c r="L109" s="65">
        <f t="shared" ref="L109:L120" si="115">SUM(F109+H109+J109)</f>
        <v>0</v>
      </c>
      <c r="M109" s="60"/>
      <c r="N109" s="247"/>
      <c r="O109" s="247"/>
      <c r="P109" s="60"/>
      <c r="Q109" s="60"/>
      <c r="R109" s="204">
        <v>0</v>
      </c>
      <c r="S109" s="205">
        <v>0</v>
      </c>
      <c r="T109" s="60"/>
      <c r="U109" s="247"/>
      <c r="V109" s="247"/>
      <c r="W109" s="60"/>
      <c r="X109" s="104">
        <f t="shared" ref="X109:X114" si="116">SUM(B109+K109+R109+U109+N109)</f>
        <v>0</v>
      </c>
      <c r="Y109" s="105">
        <f t="shared" ref="Y109:Y114" si="117">SUM(C109+L109+S109+V109+O109)</f>
        <v>0</v>
      </c>
      <c r="Z109" s="48"/>
      <c r="AA109" s="211">
        <v>0</v>
      </c>
      <c r="AB109" s="211">
        <v>0</v>
      </c>
      <c r="AC109" s="209"/>
      <c r="AD109" s="267">
        <f t="shared" ref="AD109:AD120" si="118">SUM(X109-AA109)</f>
        <v>0</v>
      </c>
      <c r="AE109" s="268">
        <f t="shared" ref="AE109:AE120" si="119">SUM(Y109-AB109)</f>
        <v>0</v>
      </c>
    </row>
    <row r="110" spans="1:33" x14ac:dyDescent="0.3">
      <c r="A110" s="127">
        <v>45689</v>
      </c>
      <c r="B110" s="247"/>
      <c r="C110" s="247"/>
      <c r="D110" s="60"/>
      <c r="E110" s="206">
        <v>0</v>
      </c>
      <c r="F110" s="207">
        <v>0</v>
      </c>
      <c r="G110" s="206">
        <v>0</v>
      </c>
      <c r="H110" s="207">
        <v>0</v>
      </c>
      <c r="I110" s="206">
        <v>0</v>
      </c>
      <c r="J110" s="207">
        <v>0</v>
      </c>
      <c r="K110" s="204">
        <f t="shared" si="114"/>
        <v>0</v>
      </c>
      <c r="L110" s="65">
        <f t="shared" si="115"/>
        <v>0</v>
      </c>
      <c r="M110" s="60"/>
      <c r="N110" s="247"/>
      <c r="O110" s="247"/>
      <c r="P110" s="60"/>
      <c r="Q110" s="60"/>
      <c r="R110" s="204">
        <v>0</v>
      </c>
      <c r="S110" s="205">
        <v>0</v>
      </c>
      <c r="T110" s="60"/>
      <c r="U110" s="247"/>
      <c r="V110" s="247"/>
      <c r="W110" s="60"/>
      <c r="X110" s="104">
        <f t="shared" si="116"/>
        <v>0</v>
      </c>
      <c r="Y110" s="105">
        <f t="shared" si="117"/>
        <v>0</v>
      </c>
      <c r="Z110" s="48"/>
      <c r="AA110" s="211">
        <v>0</v>
      </c>
      <c r="AB110" s="211">
        <v>0</v>
      </c>
      <c r="AC110" s="209"/>
      <c r="AD110" s="267">
        <f t="shared" si="118"/>
        <v>0</v>
      </c>
      <c r="AE110" s="268">
        <f t="shared" si="119"/>
        <v>0</v>
      </c>
    </row>
    <row r="111" spans="1:33" x14ac:dyDescent="0.3">
      <c r="A111" s="127">
        <v>45717</v>
      </c>
      <c r="B111" s="247"/>
      <c r="C111" s="247"/>
      <c r="D111" s="60"/>
      <c r="E111" s="206">
        <v>0</v>
      </c>
      <c r="F111" s="207">
        <v>0</v>
      </c>
      <c r="G111" s="206">
        <v>0</v>
      </c>
      <c r="H111" s="207">
        <v>0</v>
      </c>
      <c r="I111" s="206">
        <v>0</v>
      </c>
      <c r="J111" s="207">
        <v>0</v>
      </c>
      <c r="K111" s="204">
        <f t="shared" si="114"/>
        <v>0</v>
      </c>
      <c r="L111" s="65">
        <f t="shared" si="115"/>
        <v>0</v>
      </c>
      <c r="M111" s="60"/>
      <c r="N111" s="247"/>
      <c r="O111" s="247"/>
      <c r="P111" s="60"/>
      <c r="Q111" s="60"/>
      <c r="R111" s="204">
        <v>0</v>
      </c>
      <c r="S111" s="205">
        <v>0</v>
      </c>
      <c r="T111" s="60"/>
      <c r="U111" s="247"/>
      <c r="V111" s="247"/>
      <c r="W111" s="60"/>
      <c r="X111" s="104">
        <f t="shared" si="116"/>
        <v>0</v>
      </c>
      <c r="Y111" s="105">
        <f t="shared" si="117"/>
        <v>0</v>
      </c>
      <c r="Z111" s="48"/>
      <c r="AA111" s="211">
        <v>0</v>
      </c>
      <c r="AB111" s="211">
        <v>0</v>
      </c>
      <c r="AC111" s="209"/>
      <c r="AD111" s="267">
        <f t="shared" si="118"/>
        <v>0</v>
      </c>
      <c r="AE111" s="268">
        <f t="shared" si="119"/>
        <v>0</v>
      </c>
      <c r="AG111" s="125"/>
    </row>
    <row r="112" spans="1:33" x14ac:dyDescent="0.3">
      <c r="A112" s="127">
        <v>45748</v>
      </c>
      <c r="B112" s="247"/>
      <c r="C112" s="247"/>
      <c r="D112" s="60"/>
      <c r="E112" s="206">
        <v>0</v>
      </c>
      <c r="F112" s="207">
        <v>0</v>
      </c>
      <c r="G112" s="206">
        <v>0</v>
      </c>
      <c r="H112" s="207">
        <v>0</v>
      </c>
      <c r="I112" s="206">
        <v>0</v>
      </c>
      <c r="J112" s="207">
        <v>0</v>
      </c>
      <c r="K112" s="204">
        <f t="shared" si="114"/>
        <v>0</v>
      </c>
      <c r="L112" s="65">
        <f t="shared" si="115"/>
        <v>0</v>
      </c>
      <c r="M112" s="60"/>
      <c r="N112" s="247"/>
      <c r="O112" s="247"/>
      <c r="P112" s="60"/>
      <c r="Q112" s="60"/>
      <c r="R112" s="204">
        <v>0</v>
      </c>
      <c r="S112" s="205">
        <v>0</v>
      </c>
      <c r="T112" s="60"/>
      <c r="U112" s="247"/>
      <c r="V112" s="247"/>
      <c r="W112" s="60"/>
      <c r="X112" s="104">
        <f t="shared" si="116"/>
        <v>0</v>
      </c>
      <c r="Y112" s="105">
        <f t="shared" si="117"/>
        <v>0</v>
      </c>
      <c r="Z112" s="48"/>
      <c r="AA112" s="211">
        <v>0</v>
      </c>
      <c r="AB112" s="211">
        <v>0</v>
      </c>
      <c r="AC112" s="209"/>
      <c r="AD112" s="267">
        <f t="shared" si="118"/>
        <v>0</v>
      </c>
      <c r="AE112" s="268">
        <f t="shared" si="119"/>
        <v>0</v>
      </c>
      <c r="AF112" s="125"/>
    </row>
    <row r="113" spans="1:33" x14ac:dyDescent="0.3">
      <c r="A113" s="127">
        <v>45778</v>
      </c>
      <c r="B113" s="247"/>
      <c r="C113" s="247"/>
      <c r="D113" s="60"/>
      <c r="E113" s="206">
        <v>0</v>
      </c>
      <c r="F113" s="207">
        <v>0</v>
      </c>
      <c r="G113" s="206">
        <v>0</v>
      </c>
      <c r="H113" s="207">
        <v>0</v>
      </c>
      <c r="I113" s="206">
        <v>0</v>
      </c>
      <c r="J113" s="207">
        <v>0</v>
      </c>
      <c r="K113" s="204">
        <f t="shared" si="114"/>
        <v>0</v>
      </c>
      <c r="L113" s="65">
        <f t="shared" si="115"/>
        <v>0</v>
      </c>
      <c r="M113" s="60"/>
      <c r="N113" s="247"/>
      <c r="O113" s="247"/>
      <c r="P113" s="60"/>
      <c r="Q113" s="60"/>
      <c r="R113" s="204">
        <v>0</v>
      </c>
      <c r="S113" s="205">
        <v>0</v>
      </c>
      <c r="T113" s="60"/>
      <c r="U113" s="247"/>
      <c r="V113" s="247"/>
      <c r="W113" s="60"/>
      <c r="X113" s="104">
        <f t="shared" si="116"/>
        <v>0</v>
      </c>
      <c r="Y113" s="105">
        <f t="shared" si="117"/>
        <v>0</v>
      </c>
      <c r="Z113" s="48"/>
      <c r="AA113" s="211">
        <v>0</v>
      </c>
      <c r="AB113" s="211">
        <v>0</v>
      </c>
      <c r="AC113" s="209"/>
      <c r="AD113" s="267">
        <f t="shared" si="118"/>
        <v>0</v>
      </c>
      <c r="AE113" s="268">
        <f t="shared" si="119"/>
        <v>0</v>
      </c>
    </row>
    <row r="114" spans="1:33" x14ac:dyDescent="0.3">
      <c r="A114" s="127">
        <v>45809</v>
      </c>
      <c r="B114" s="82">
        <v>0</v>
      </c>
      <c r="C114" s="205">
        <v>0</v>
      </c>
      <c r="D114" s="60"/>
      <c r="E114" s="206">
        <v>0</v>
      </c>
      <c r="F114" s="207">
        <v>0</v>
      </c>
      <c r="G114" s="206">
        <v>0</v>
      </c>
      <c r="H114" s="207">
        <v>0</v>
      </c>
      <c r="I114" s="206">
        <v>0</v>
      </c>
      <c r="J114" s="207">
        <v>0</v>
      </c>
      <c r="K114" s="204">
        <f t="shared" si="114"/>
        <v>0</v>
      </c>
      <c r="L114" s="65">
        <f t="shared" si="115"/>
        <v>0</v>
      </c>
      <c r="M114" s="60"/>
      <c r="N114" s="247"/>
      <c r="O114" s="247"/>
      <c r="P114" s="60"/>
      <c r="Q114" s="60"/>
      <c r="R114" s="204">
        <v>0</v>
      </c>
      <c r="S114" s="205">
        <v>0</v>
      </c>
      <c r="T114" s="60"/>
      <c r="U114" s="247"/>
      <c r="V114" s="247"/>
      <c r="W114" s="60"/>
      <c r="X114" s="104">
        <f t="shared" si="116"/>
        <v>0</v>
      </c>
      <c r="Y114" s="105">
        <f t="shared" si="117"/>
        <v>0</v>
      </c>
      <c r="Z114" s="48"/>
      <c r="AA114" s="211">
        <v>0</v>
      </c>
      <c r="AB114" s="211">
        <v>0</v>
      </c>
      <c r="AC114" s="209"/>
      <c r="AD114" s="267">
        <f t="shared" si="118"/>
        <v>0</v>
      </c>
      <c r="AE114" s="268">
        <f t="shared" si="119"/>
        <v>0</v>
      </c>
    </row>
    <row r="115" spans="1:33" hidden="1" x14ac:dyDescent="0.3">
      <c r="A115" s="127">
        <v>45839</v>
      </c>
      <c r="B115" s="82">
        <v>0</v>
      </c>
      <c r="C115" s="205">
        <v>0</v>
      </c>
      <c r="D115" s="60"/>
      <c r="E115" s="206">
        <v>0</v>
      </c>
      <c r="F115" s="207">
        <v>0</v>
      </c>
      <c r="G115" s="206">
        <v>0</v>
      </c>
      <c r="H115" s="207">
        <v>0</v>
      </c>
      <c r="I115" s="206">
        <v>0</v>
      </c>
      <c r="J115" s="207">
        <v>0</v>
      </c>
      <c r="K115" s="204">
        <f t="shared" si="114"/>
        <v>0</v>
      </c>
      <c r="L115" s="65">
        <f t="shared" si="115"/>
        <v>0</v>
      </c>
      <c r="M115" s="60"/>
      <c r="N115" s="204">
        <v>0</v>
      </c>
      <c r="O115" s="205">
        <v>0</v>
      </c>
      <c r="P115" s="60"/>
      <c r="Q115" s="60"/>
      <c r="R115" s="204">
        <v>0</v>
      </c>
      <c r="S115" s="205">
        <v>0</v>
      </c>
      <c r="T115" s="60"/>
      <c r="U115" s="206">
        <v>0</v>
      </c>
      <c r="V115" s="206">
        <v>0</v>
      </c>
      <c r="W115" s="60"/>
      <c r="X115" s="104">
        <f t="shared" ref="X109:X120" si="120">SUM(B115+K115+R115+U115)</f>
        <v>0</v>
      </c>
      <c r="Y115" s="105">
        <f t="shared" ref="Y109:Y120" si="121">SUM(C115+L115+S115+V115)</f>
        <v>0</v>
      </c>
      <c r="Z115" s="48"/>
      <c r="AA115" s="211">
        <v>0</v>
      </c>
      <c r="AB115" s="211">
        <v>0</v>
      </c>
      <c r="AC115" s="209"/>
      <c r="AD115" s="267">
        <f t="shared" si="118"/>
        <v>0</v>
      </c>
      <c r="AE115" s="268">
        <f t="shared" si="119"/>
        <v>0</v>
      </c>
    </row>
    <row r="116" spans="1:33" hidden="1" x14ac:dyDescent="0.3">
      <c r="A116" s="127">
        <v>45870</v>
      </c>
      <c r="B116" s="82">
        <v>0</v>
      </c>
      <c r="C116" s="205">
        <v>0</v>
      </c>
      <c r="D116" s="60"/>
      <c r="E116" s="206">
        <v>0</v>
      </c>
      <c r="F116" s="207">
        <v>0</v>
      </c>
      <c r="G116" s="206">
        <v>0</v>
      </c>
      <c r="H116" s="207">
        <v>0</v>
      </c>
      <c r="I116" s="206">
        <v>0</v>
      </c>
      <c r="J116" s="207">
        <v>0</v>
      </c>
      <c r="K116" s="204">
        <f t="shared" si="114"/>
        <v>0</v>
      </c>
      <c r="L116" s="65">
        <f t="shared" si="115"/>
        <v>0</v>
      </c>
      <c r="M116" s="60"/>
      <c r="N116" s="204">
        <v>0</v>
      </c>
      <c r="O116" s="205">
        <v>0</v>
      </c>
      <c r="P116" s="60"/>
      <c r="Q116" s="60"/>
      <c r="R116" s="204">
        <v>0</v>
      </c>
      <c r="S116" s="205">
        <v>0</v>
      </c>
      <c r="T116" s="60"/>
      <c r="U116" s="206">
        <v>0</v>
      </c>
      <c r="V116" s="206">
        <v>0</v>
      </c>
      <c r="W116" s="60"/>
      <c r="X116" s="104">
        <f t="shared" si="120"/>
        <v>0</v>
      </c>
      <c r="Y116" s="105">
        <f t="shared" si="121"/>
        <v>0</v>
      </c>
      <c r="Z116" s="48"/>
      <c r="AA116" s="211">
        <v>0</v>
      </c>
      <c r="AB116" s="211">
        <v>0</v>
      </c>
      <c r="AC116" s="209"/>
      <c r="AD116" s="267">
        <f t="shared" si="118"/>
        <v>0</v>
      </c>
      <c r="AE116" s="268">
        <f t="shared" si="119"/>
        <v>0</v>
      </c>
    </row>
    <row r="117" spans="1:33" hidden="1" x14ac:dyDescent="0.3">
      <c r="A117" s="127">
        <v>45901</v>
      </c>
      <c r="B117" s="82">
        <v>0</v>
      </c>
      <c r="C117" s="205">
        <v>0</v>
      </c>
      <c r="D117" s="60"/>
      <c r="E117" s="206">
        <v>0</v>
      </c>
      <c r="F117" s="207">
        <v>0</v>
      </c>
      <c r="G117" s="206">
        <v>0</v>
      </c>
      <c r="H117" s="207">
        <v>0</v>
      </c>
      <c r="I117" s="206">
        <v>0</v>
      </c>
      <c r="J117" s="207">
        <v>0</v>
      </c>
      <c r="K117" s="204">
        <f t="shared" si="114"/>
        <v>0</v>
      </c>
      <c r="L117" s="65">
        <f t="shared" si="115"/>
        <v>0</v>
      </c>
      <c r="M117" s="60"/>
      <c r="N117" s="204">
        <v>0</v>
      </c>
      <c r="O117" s="205">
        <v>0</v>
      </c>
      <c r="P117" s="60"/>
      <c r="Q117" s="60"/>
      <c r="R117" s="204">
        <v>0</v>
      </c>
      <c r="S117" s="205">
        <v>0</v>
      </c>
      <c r="T117" s="60"/>
      <c r="U117" s="206">
        <v>0</v>
      </c>
      <c r="V117" s="206">
        <v>0</v>
      </c>
      <c r="W117" s="60"/>
      <c r="X117" s="104">
        <f t="shared" si="120"/>
        <v>0</v>
      </c>
      <c r="Y117" s="105">
        <f t="shared" si="121"/>
        <v>0</v>
      </c>
      <c r="Z117" s="48"/>
      <c r="AA117" s="211">
        <v>0</v>
      </c>
      <c r="AB117" s="211">
        <v>0</v>
      </c>
      <c r="AC117" s="209"/>
      <c r="AD117" s="267">
        <f t="shared" si="118"/>
        <v>0</v>
      </c>
      <c r="AE117" s="268">
        <f t="shared" si="119"/>
        <v>0</v>
      </c>
    </row>
    <row r="118" spans="1:33" hidden="1" x14ac:dyDescent="0.3">
      <c r="A118" s="127">
        <v>45931</v>
      </c>
      <c r="B118" s="82">
        <v>0</v>
      </c>
      <c r="C118" s="205">
        <v>0</v>
      </c>
      <c r="D118" s="60"/>
      <c r="E118" s="206">
        <v>0</v>
      </c>
      <c r="F118" s="207">
        <v>0</v>
      </c>
      <c r="G118" s="206">
        <v>0</v>
      </c>
      <c r="H118" s="207">
        <v>0</v>
      </c>
      <c r="I118" s="206">
        <v>0</v>
      </c>
      <c r="J118" s="207">
        <v>0</v>
      </c>
      <c r="K118" s="204">
        <f t="shared" si="114"/>
        <v>0</v>
      </c>
      <c r="L118" s="65">
        <f t="shared" si="115"/>
        <v>0</v>
      </c>
      <c r="M118" s="60"/>
      <c r="N118" s="204">
        <v>0</v>
      </c>
      <c r="O118" s="205">
        <v>0</v>
      </c>
      <c r="P118" s="60"/>
      <c r="Q118" s="60"/>
      <c r="R118" s="204">
        <v>0</v>
      </c>
      <c r="S118" s="205">
        <v>0</v>
      </c>
      <c r="T118" s="60"/>
      <c r="U118" s="206">
        <v>0</v>
      </c>
      <c r="V118" s="206">
        <v>0</v>
      </c>
      <c r="W118" s="60"/>
      <c r="X118" s="104">
        <f t="shared" si="120"/>
        <v>0</v>
      </c>
      <c r="Y118" s="105">
        <f t="shared" si="121"/>
        <v>0</v>
      </c>
      <c r="Z118" s="48"/>
      <c r="AA118" s="211">
        <v>0</v>
      </c>
      <c r="AB118" s="211">
        <v>0</v>
      </c>
      <c r="AC118" s="209"/>
      <c r="AD118" s="267">
        <f t="shared" si="118"/>
        <v>0</v>
      </c>
      <c r="AE118" s="268">
        <f t="shared" si="119"/>
        <v>0</v>
      </c>
    </row>
    <row r="119" spans="1:33" hidden="1" x14ac:dyDescent="0.3">
      <c r="A119" s="127">
        <v>45962</v>
      </c>
      <c r="B119" s="82">
        <v>0</v>
      </c>
      <c r="C119" s="205">
        <v>0</v>
      </c>
      <c r="D119" s="60"/>
      <c r="E119" s="206">
        <v>0</v>
      </c>
      <c r="F119" s="207">
        <v>0</v>
      </c>
      <c r="G119" s="206">
        <v>0</v>
      </c>
      <c r="H119" s="207">
        <v>0</v>
      </c>
      <c r="I119" s="206">
        <v>0</v>
      </c>
      <c r="J119" s="207">
        <v>0</v>
      </c>
      <c r="K119" s="204">
        <f t="shared" si="114"/>
        <v>0</v>
      </c>
      <c r="L119" s="65">
        <f t="shared" si="115"/>
        <v>0</v>
      </c>
      <c r="M119" s="60"/>
      <c r="N119" s="204">
        <v>0</v>
      </c>
      <c r="O119" s="205">
        <v>0</v>
      </c>
      <c r="P119" s="60"/>
      <c r="Q119" s="60"/>
      <c r="R119" s="204">
        <v>0</v>
      </c>
      <c r="S119" s="205">
        <v>0</v>
      </c>
      <c r="T119" s="60"/>
      <c r="U119" s="206">
        <v>0</v>
      </c>
      <c r="V119" s="206">
        <v>0</v>
      </c>
      <c r="W119" s="60"/>
      <c r="X119" s="104">
        <f t="shared" si="120"/>
        <v>0</v>
      </c>
      <c r="Y119" s="105">
        <f t="shared" si="121"/>
        <v>0</v>
      </c>
      <c r="Z119" s="48"/>
      <c r="AA119" s="211">
        <v>0</v>
      </c>
      <c r="AB119" s="211">
        <v>0</v>
      </c>
      <c r="AC119" s="209"/>
      <c r="AD119" s="267">
        <f t="shared" si="118"/>
        <v>0</v>
      </c>
      <c r="AE119" s="268">
        <f t="shared" si="119"/>
        <v>0</v>
      </c>
    </row>
    <row r="120" spans="1:33" hidden="1" x14ac:dyDescent="0.3">
      <c r="A120" s="127">
        <v>45992</v>
      </c>
      <c r="B120" s="82">
        <v>0</v>
      </c>
      <c r="C120" s="205">
        <v>0</v>
      </c>
      <c r="D120" s="60"/>
      <c r="E120" s="206">
        <v>0</v>
      </c>
      <c r="F120" s="207">
        <v>0</v>
      </c>
      <c r="G120" s="206">
        <v>0</v>
      </c>
      <c r="H120" s="207">
        <v>0</v>
      </c>
      <c r="I120" s="206">
        <v>0</v>
      </c>
      <c r="J120" s="207">
        <v>0</v>
      </c>
      <c r="K120" s="204">
        <f t="shared" si="114"/>
        <v>0</v>
      </c>
      <c r="L120" s="65">
        <f t="shared" si="115"/>
        <v>0</v>
      </c>
      <c r="M120" s="60"/>
      <c r="N120" s="204">
        <v>0</v>
      </c>
      <c r="O120" s="205">
        <v>0</v>
      </c>
      <c r="P120" s="60"/>
      <c r="Q120" s="60"/>
      <c r="R120" s="204">
        <v>0</v>
      </c>
      <c r="S120" s="205">
        <v>0</v>
      </c>
      <c r="T120" s="60"/>
      <c r="U120" s="206">
        <v>0</v>
      </c>
      <c r="V120" s="206">
        <v>0</v>
      </c>
      <c r="W120" s="60"/>
      <c r="X120" s="104">
        <f t="shared" si="120"/>
        <v>0</v>
      </c>
      <c r="Y120" s="105">
        <f t="shared" si="121"/>
        <v>0</v>
      </c>
      <c r="Z120" s="48"/>
      <c r="AA120" s="211">
        <v>0</v>
      </c>
      <c r="AB120" s="211">
        <v>0</v>
      </c>
      <c r="AC120" s="209"/>
      <c r="AD120" s="267">
        <f t="shared" si="118"/>
        <v>0</v>
      </c>
      <c r="AE120" s="268">
        <f t="shared" si="119"/>
        <v>0</v>
      </c>
    </row>
    <row r="121" spans="1:33" ht="5.4" customHeight="1" thickBot="1" x14ac:dyDescent="0.35">
      <c r="A121" s="75"/>
      <c r="B121" s="61"/>
      <c r="C121" s="62"/>
      <c r="D121" s="66"/>
      <c r="E121" s="68"/>
      <c r="F121" s="62"/>
      <c r="G121" s="68"/>
      <c r="H121" s="62"/>
      <c r="I121" s="68"/>
      <c r="J121" s="62"/>
      <c r="K121" s="68"/>
      <c r="L121" s="63"/>
      <c r="M121" s="66"/>
      <c r="N121" s="68"/>
      <c r="O121" s="62"/>
      <c r="P121" s="66"/>
      <c r="Q121" s="66"/>
      <c r="R121" s="68"/>
      <c r="S121" s="62"/>
      <c r="T121" s="66"/>
      <c r="U121" s="68"/>
      <c r="V121" s="62"/>
      <c r="W121" s="66"/>
      <c r="X121" s="61"/>
      <c r="Y121" s="63"/>
      <c r="Z121" s="48"/>
      <c r="AA121" s="74"/>
      <c r="AB121" s="64"/>
      <c r="AC121" s="209"/>
      <c r="AD121" s="271"/>
      <c r="AE121" s="272"/>
    </row>
    <row r="122" spans="1:33" ht="15" thickTop="1" thickBot="1" x14ac:dyDescent="0.35">
      <c r="A122" s="78" t="s">
        <v>409</v>
      </c>
      <c r="B122" s="247"/>
      <c r="C122" s="247"/>
      <c r="D122" s="53"/>
      <c r="E122" s="210">
        <f t="shared" ref="E122:L122" si="122">SUM(E109:E120)</f>
        <v>0</v>
      </c>
      <c r="F122" s="210">
        <f t="shared" si="122"/>
        <v>0</v>
      </c>
      <c r="G122" s="210">
        <f t="shared" si="122"/>
        <v>0</v>
      </c>
      <c r="H122" s="210">
        <f t="shared" si="122"/>
        <v>0</v>
      </c>
      <c r="I122" s="210">
        <f t="shared" si="122"/>
        <v>0</v>
      </c>
      <c r="J122" s="210">
        <f t="shared" si="122"/>
        <v>0</v>
      </c>
      <c r="K122" s="210">
        <f t="shared" si="122"/>
        <v>0</v>
      </c>
      <c r="L122" s="210">
        <f t="shared" si="122"/>
        <v>0</v>
      </c>
      <c r="M122" s="53"/>
      <c r="N122" s="248"/>
      <c r="O122" s="248"/>
      <c r="P122" s="53"/>
      <c r="Q122" s="53"/>
      <c r="R122" s="210">
        <f>SUM(R109:R120)</f>
        <v>0</v>
      </c>
      <c r="S122" s="210">
        <f>SUM(S109:S120)</f>
        <v>0</v>
      </c>
      <c r="T122" s="53"/>
      <c r="U122" s="247"/>
      <c r="V122" s="247"/>
      <c r="W122" s="53"/>
      <c r="X122" s="210">
        <f>SUM(X109:X120)</f>
        <v>0</v>
      </c>
      <c r="Y122" s="210">
        <f>SUM(Y109:Y120)</f>
        <v>0</v>
      </c>
      <c r="Z122" s="76"/>
      <c r="AA122" s="257">
        <f>SUM(AA109:AA120)</f>
        <v>0</v>
      </c>
      <c r="AB122" s="257">
        <f>SUM(AB109:AB120)</f>
        <v>0</v>
      </c>
      <c r="AC122" s="77"/>
      <c r="AD122" s="341">
        <f>SUM(AD109:AD120)</f>
        <v>0</v>
      </c>
      <c r="AE122" s="341">
        <f>SUM(AE109:AE120)</f>
        <v>0</v>
      </c>
    </row>
    <row r="123" spans="1:33" s="107" customFormat="1" ht="4.5" customHeight="1" thickTop="1" thickBot="1" x14ac:dyDescent="0.4">
      <c r="A123" s="106"/>
      <c r="B123" s="133"/>
      <c r="C123" s="44"/>
      <c r="D123" s="44"/>
      <c r="E123" s="44"/>
      <c r="F123" s="44"/>
      <c r="G123" s="44"/>
      <c r="H123" s="384"/>
      <c r="I123" s="44"/>
      <c r="J123" s="44"/>
      <c r="K123" s="44"/>
      <c r="L123" s="44"/>
      <c r="M123" s="44"/>
      <c r="N123" s="44"/>
      <c r="O123" s="44"/>
      <c r="P123" s="44"/>
      <c r="Q123" s="44"/>
      <c r="R123" s="44"/>
      <c r="S123" s="44"/>
      <c r="T123" s="44"/>
      <c r="U123" s="133"/>
      <c r="V123" s="44"/>
      <c r="W123" s="44"/>
      <c r="X123" s="44"/>
      <c r="Y123" s="44"/>
      <c r="Z123" s="44"/>
      <c r="AA123" s="51"/>
      <c r="AB123" s="258"/>
      <c r="AC123" s="259"/>
      <c r="AD123" s="266"/>
      <c r="AE123" s="338"/>
      <c r="AF123" s="132"/>
      <c r="AG123" s="132"/>
    </row>
    <row r="124" spans="1:33" ht="15" thickBot="1" x14ac:dyDescent="0.35">
      <c r="A124" s="294" t="s">
        <v>393</v>
      </c>
      <c r="B124" s="250"/>
      <c r="C124" s="250"/>
      <c r="D124" s="79"/>
      <c r="E124" s="336">
        <f t="shared" ref="E124:L124" si="123">E107</f>
        <v>0</v>
      </c>
      <c r="F124" s="336">
        <f t="shared" si="123"/>
        <v>0</v>
      </c>
      <c r="G124" s="336">
        <f t="shared" si="123"/>
        <v>0</v>
      </c>
      <c r="H124" s="336">
        <f t="shared" si="123"/>
        <v>0</v>
      </c>
      <c r="I124" s="336">
        <f t="shared" si="123"/>
        <v>0</v>
      </c>
      <c r="J124" s="336">
        <f t="shared" si="123"/>
        <v>0</v>
      </c>
      <c r="K124" s="336">
        <f t="shared" si="123"/>
        <v>0</v>
      </c>
      <c r="L124" s="336">
        <f t="shared" si="123"/>
        <v>0</v>
      </c>
      <c r="M124" s="79"/>
      <c r="N124" s="250"/>
      <c r="O124" s="250"/>
      <c r="P124" s="79"/>
      <c r="Q124" s="79"/>
      <c r="R124" s="336">
        <f t="shared" ref="R124:S124" si="124">R107</f>
        <v>1</v>
      </c>
      <c r="S124" s="336">
        <f t="shared" si="124"/>
        <v>2772.77</v>
      </c>
      <c r="T124" s="79"/>
      <c r="U124" s="250"/>
      <c r="V124" s="250"/>
      <c r="W124" s="79"/>
      <c r="X124" s="336">
        <f t="shared" ref="X124:Y124" si="125">X107</f>
        <v>1</v>
      </c>
      <c r="Y124" s="336">
        <f t="shared" si="125"/>
        <v>2772.77</v>
      </c>
      <c r="Z124" s="80"/>
      <c r="AA124" s="510">
        <f>AA107</f>
        <v>1</v>
      </c>
      <c r="AB124" s="510">
        <f>AB107</f>
        <v>2772.77</v>
      </c>
      <c r="AC124" s="81"/>
      <c r="AD124" s="336">
        <f>AD107</f>
        <v>0</v>
      </c>
      <c r="AE124" s="336">
        <f>AE107</f>
        <v>0</v>
      </c>
    </row>
    <row r="125" spans="1:33" s="107" customFormat="1" ht="14.4" customHeight="1" x14ac:dyDescent="0.35">
      <c r="A125" s="106"/>
      <c r="B125" s="221"/>
      <c r="C125" s="221"/>
      <c r="D125" s="44"/>
      <c r="E125" s="44"/>
      <c r="F125" s="44"/>
      <c r="G125" s="44"/>
      <c r="H125" s="384"/>
      <c r="I125" s="44"/>
      <c r="J125" s="44"/>
      <c r="K125" s="44"/>
      <c r="L125" s="44"/>
      <c r="M125" s="44"/>
      <c r="N125" s="44"/>
      <c r="O125" s="44"/>
      <c r="P125" s="44"/>
      <c r="Q125" s="44"/>
      <c r="R125" s="44"/>
      <c r="S125" s="44"/>
      <c r="T125" s="44"/>
      <c r="U125" s="44"/>
      <c r="V125" s="44"/>
      <c r="W125" s="44"/>
      <c r="X125" s="44"/>
      <c r="Y125" s="44"/>
      <c r="Z125" s="44"/>
      <c r="AA125" s="259"/>
      <c r="AB125" s="261"/>
      <c r="AC125" s="259"/>
      <c r="AD125" s="266"/>
      <c r="AE125" s="338"/>
      <c r="AF125" s="132"/>
      <c r="AG125" s="132"/>
    </row>
    <row r="126" spans="1:33" s="107" customFormat="1" ht="29" thickBot="1" x14ac:dyDescent="0.4">
      <c r="A126" s="243" t="s">
        <v>405</v>
      </c>
      <c r="B126" s="292"/>
      <c r="C126" s="244"/>
      <c r="D126" s="44"/>
      <c r="E126" s="244"/>
      <c r="F126" s="244"/>
      <c r="G126" s="244"/>
      <c r="H126" s="418"/>
      <c r="I126" s="244"/>
      <c r="J126" s="244"/>
      <c r="K126" s="244"/>
      <c r="L126" s="244"/>
      <c r="M126" s="44"/>
      <c r="N126" s="244"/>
      <c r="O126" s="244"/>
      <c r="P126" s="44"/>
      <c r="Q126" s="44"/>
      <c r="R126" s="244"/>
      <c r="S126" s="244"/>
      <c r="T126" s="44"/>
      <c r="U126" s="244"/>
      <c r="V126" s="244"/>
      <c r="W126" s="44"/>
      <c r="X126" s="244"/>
      <c r="Y126" s="244"/>
      <c r="Z126" s="44"/>
      <c r="AA126" s="262"/>
      <c r="AB126" s="263"/>
      <c r="AC126" s="259"/>
      <c r="AD126" s="342"/>
      <c r="AE126" s="343"/>
      <c r="AF126" s="132"/>
      <c r="AG126" s="132"/>
    </row>
    <row r="127" spans="1:33" s="35" customFormat="1" ht="15" thickTop="1" thickBot="1" x14ac:dyDescent="0.35">
      <c r="A127" s="233" t="s">
        <v>386</v>
      </c>
      <c r="B127" s="287">
        <f>SUM(B24+B56+B84+B107)</f>
        <v>202689</v>
      </c>
      <c r="C127" s="287">
        <f>SUM(C24+C56+C84+C107)</f>
        <v>1737407.4539999999</v>
      </c>
      <c r="D127" s="288"/>
      <c r="E127" s="289">
        <f>SUM(E24+E56+E84+E107)</f>
        <v>5693</v>
      </c>
      <c r="F127" s="289">
        <f t="shared" ref="F127:J127" si="126">SUM(F24+F56+F84+F107)</f>
        <v>190348.10700000002</v>
      </c>
      <c r="G127" s="289">
        <f t="shared" si="126"/>
        <v>3555</v>
      </c>
      <c r="H127" s="289">
        <f t="shared" si="126"/>
        <v>1165874.3430000001</v>
      </c>
      <c r="I127" s="289">
        <f t="shared" si="126"/>
        <v>424</v>
      </c>
      <c r="J127" s="289">
        <f t="shared" si="126"/>
        <v>982967.59400000004</v>
      </c>
      <c r="K127" s="287">
        <f>SUM(K24+K56+K84+K107)</f>
        <v>9672</v>
      </c>
      <c r="L127" s="287">
        <f>SUM(L24+L56+L84+L107)</f>
        <v>2339190.0439999998</v>
      </c>
      <c r="M127" s="288"/>
      <c r="N127" s="287">
        <f t="shared" ref="N127:O127" si="127">SUM(N24+N56+N84+N107)</f>
        <v>0</v>
      </c>
      <c r="O127" s="287">
        <f t="shared" si="127"/>
        <v>0</v>
      </c>
      <c r="P127" s="288"/>
      <c r="Q127" s="288"/>
      <c r="R127" s="287">
        <f t="shared" ref="R127:S127" si="128">SUM(R24+R56+R84+R107)</f>
        <v>192</v>
      </c>
      <c r="S127" s="287">
        <f t="shared" si="128"/>
        <v>817786.22499999998</v>
      </c>
      <c r="T127" s="288"/>
      <c r="U127" s="287">
        <f t="shared" ref="U127:V127" si="129">SUM(U24+U56+U84+U107)</f>
        <v>115</v>
      </c>
      <c r="V127" s="287">
        <f t="shared" si="129"/>
        <v>178428.31</v>
      </c>
      <c r="W127" s="290"/>
      <c r="X127" s="287">
        <f t="shared" ref="X127:Y127" si="130">SUM(X24+X56+X84+X107)</f>
        <v>212668</v>
      </c>
      <c r="Y127" s="287">
        <f t="shared" si="130"/>
        <v>5072812.0329999989</v>
      </c>
      <c r="Z127" s="76"/>
      <c r="AA127" s="380">
        <v>212558</v>
      </c>
      <c r="AB127" s="380">
        <v>5071810.9389999993</v>
      </c>
      <c r="AC127" s="77"/>
      <c r="AD127" s="344">
        <f>X127-AA127</f>
        <v>110</v>
      </c>
      <c r="AE127" s="344">
        <f>Y127-AB127</f>
        <v>1001.0939999995753</v>
      </c>
      <c r="AF127" s="355"/>
    </row>
    <row r="128" spans="1:33" s="35" customFormat="1" ht="5.4" customHeight="1" thickTop="1" x14ac:dyDescent="0.3">
      <c r="A128" s="242"/>
      <c r="B128" s="238"/>
      <c r="C128" s="238"/>
      <c r="D128" s="53"/>
      <c r="E128" s="238"/>
      <c r="F128" s="238"/>
      <c r="G128" s="238"/>
      <c r="H128" s="238"/>
      <c r="I128" s="238"/>
      <c r="J128" s="238"/>
      <c r="K128" s="238"/>
      <c r="L128" s="238"/>
      <c r="M128" s="53"/>
      <c r="N128" s="238"/>
      <c r="O128" s="238"/>
      <c r="P128" s="53"/>
      <c r="Q128" s="53"/>
      <c r="R128" s="238"/>
      <c r="S128" s="238"/>
      <c r="T128" s="53"/>
      <c r="U128" s="238"/>
      <c r="V128" s="238"/>
      <c r="W128" s="53"/>
      <c r="X128" s="238"/>
      <c r="Y128" s="239"/>
      <c r="Z128" s="76"/>
      <c r="AA128" s="240"/>
      <c r="AB128" s="241"/>
      <c r="AC128" s="77"/>
      <c r="AD128" s="274"/>
      <c r="AE128" s="275"/>
    </row>
    <row r="129" spans="1:33" s="107" customFormat="1" ht="14.4" customHeight="1" x14ac:dyDescent="0.25">
      <c r="A129" s="226">
        <v>45658</v>
      </c>
      <c r="B129" s="228">
        <f t="shared" ref="B129:C131" si="131">SUM(B26+B58+B86)</f>
        <v>1562</v>
      </c>
      <c r="C129" s="228">
        <f t="shared" si="131"/>
        <v>13802.205</v>
      </c>
      <c r="D129" s="60"/>
      <c r="E129" s="82">
        <f t="shared" ref="E129:J131" si="132">SUM(E26+E58+E86)</f>
        <v>21</v>
      </c>
      <c r="F129" s="82">
        <f t="shared" si="132"/>
        <v>839.27</v>
      </c>
      <c r="G129" s="82">
        <f t="shared" si="132"/>
        <v>14</v>
      </c>
      <c r="H129" s="82">
        <f t="shared" si="132"/>
        <v>4737.96</v>
      </c>
      <c r="I129" s="82">
        <f t="shared" si="132"/>
        <v>0</v>
      </c>
      <c r="J129" s="82">
        <f t="shared" si="132"/>
        <v>0</v>
      </c>
      <c r="K129" s="228">
        <f t="shared" ref="K129" si="133">SUM(E129+G129+I129)</f>
        <v>35</v>
      </c>
      <c r="L129" s="228">
        <f t="shared" ref="L129" si="134">SUM(F129+H129+J129)</f>
        <v>5577.23</v>
      </c>
      <c r="M129" s="60"/>
      <c r="N129" s="228">
        <f t="shared" ref="N129:O129" si="135">SUM(N26+N58+N86)</f>
        <v>0</v>
      </c>
      <c r="O129" s="228">
        <f t="shared" si="135"/>
        <v>0</v>
      </c>
      <c r="P129" s="60"/>
      <c r="Q129" s="60"/>
      <c r="R129" s="228">
        <f t="shared" ref="R129:S131" si="136">SUM(R26+R58+R86)</f>
        <v>0</v>
      </c>
      <c r="S129" s="228">
        <f t="shared" si="136"/>
        <v>0</v>
      </c>
      <c r="T129" s="60"/>
      <c r="U129" s="228">
        <f t="shared" ref="U129:V131" si="137">SUM(U26+U58+U86)</f>
        <v>0</v>
      </c>
      <c r="V129" s="228">
        <f t="shared" si="137"/>
        <v>0</v>
      </c>
      <c r="W129" s="60"/>
      <c r="X129" s="229">
        <f>SUM(B129+K129+R129+U129+N129)</f>
        <v>1597</v>
      </c>
      <c r="Y129" s="229">
        <f>SUM(C129+L129+S129+V129+O129)</f>
        <v>19379.434999999998</v>
      </c>
      <c r="Z129" s="48"/>
      <c r="AA129" s="229">
        <v>1585</v>
      </c>
      <c r="AB129" s="229">
        <v>19283.439999999988</v>
      </c>
      <c r="AC129" s="209"/>
      <c r="AD129" s="276">
        <f t="shared" ref="AD129" si="138">SUM(X129-AA129)</f>
        <v>12</v>
      </c>
      <c r="AE129" s="276">
        <f t="shared" ref="AE129" si="139">SUM(Y129-AB129)</f>
        <v>95.995000000009895</v>
      </c>
      <c r="AF129" s="132"/>
      <c r="AG129" s="132"/>
    </row>
    <row r="130" spans="1:33" s="107" customFormat="1" ht="14.4" customHeight="1" x14ac:dyDescent="0.25">
      <c r="A130" s="226">
        <v>45689</v>
      </c>
      <c r="B130" s="228">
        <f t="shared" si="131"/>
        <v>1564</v>
      </c>
      <c r="C130" s="228">
        <f t="shared" si="131"/>
        <v>14178.275</v>
      </c>
      <c r="D130" s="60"/>
      <c r="E130" s="82">
        <f t="shared" si="132"/>
        <v>7</v>
      </c>
      <c r="F130" s="82">
        <f t="shared" si="132"/>
        <v>229.18</v>
      </c>
      <c r="G130" s="82">
        <f t="shared" si="132"/>
        <v>4</v>
      </c>
      <c r="H130" s="82">
        <f t="shared" si="132"/>
        <v>1701.62</v>
      </c>
      <c r="I130" s="82">
        <f t="shared" si="132"/>
        <v>0</v>
      </c>
      <c r="J130" s="82">
        <f t="shared" si="132"/>
        <v>0</v>
      </c>
      <c r="K130" s="228">
        <f t="shared" ref="K130" si="140">SUM(E130+G130+I130)</f>
        <v>11</v>
      </c>
      <c r="L130" s="228">
        <f t="shared" ref="L130" si="141">SUM(F130+H130+J130)</f>
        <v>1930.8</v>
      </c>
      <c r="M130" s="60"/>
      <c r="N130" s="228">
        <f t="shared" ref="N130:O130" si="142">SUM(N27+N59+N87)</f>
        <v>0</v>
      </c>
      <c r="O130" s="228">
        <f t="shared" si="142"/>
        <v>0</v>
      </c>
      <c r="P130" s="60"/>
      <c r="Q130" s="60"/>
      <c r="R130" s="228">
        <f t="shared" si="136"/>
        <v>1</v>
      </c>
      <c r="S130" s="228">
        <f t="shared" si="136"/>
        <v>2259.9</v>
      </c>
      <c r="T130" s="60"/>
      <c r="U130" s="228">
        <f t="shared" si="137"/>
        <v>0</v>
      </c>
      <c r="V130" s="228">
        <f t="shared" si="137"/>
        <v>0</v>
      </c>
      <c r="W130" s="60"/>
      <c r="X130" s="229">
        <f t="shared" ref="X130:X134" si="143">SUM(B130+K130+R130+U130+N130)</f>
        <v>1576</v>
      </c>
      <c r="Y130" s="229">
        <f t="shared" ref="Y130:Y134" si="144">SUM(C130+L130+S130+V130+O130)</f>
        <v>18368.974999999999</v>
      </c>
      <c r="Z130" s="48"/>
      <c r="AA130" s="229">
        <v>1558</v>
      </c>
      <c r="AB130" s="229">
        <v>18190.150000000001</v>
      </c>
      <c r="AC130" s="209"/>
      <c r="AD130" s="276">
        <f t="shared" ref="AD130" si="145">SUM(X130-AA130)</f>
        <v>18</v>
      </c>
      <c r="AE130" s="276">
        <f t="shared" ref="AE130" si="146">SUM(Y130-AB130)</f>
        <v>178.82499999999709</v>
      </c>
      <c r="AF130" s="132"/>
      <c r="AG130" s="132"/>
    </row>
    <row r="131" spans="1:33" s="107" customFormat="1" ht="14.4" customHeight="1" x14ac:dyDescent="0.25">
      <c r="A131" s="226">
        <v>45717</v>
      </c>
      <c r="B131" s="228">
        <f t="shared" si="131"/>
        <v>1419</v>
      </c>
      <c r="C131" s="228">
        <f t="shared" si="131"/>
        <v>13288.17</v>
      </c>
      <c r="D131" s="60"/>
      <c r="E131" s="82">
        <f t="shared" si="132"/>
        <v>9</v>
      </c>
      <c r="F131" s="82">
        <f t="shared" si="132"/>
        <v>424.09</v>
      </c>
      <c r="G131" s="82">
        <f t="shared" si="132"/>
        <v>5</v>
      </c>
      <c r="H131" s="82">
        <f t="shared" si="132"/>
        <v>972.27</v>
      </c>
      <c r="I131" s="82">
        <f t="shared" si="132"/>
        <v>1</v>
      </c>
      <c r="J131" s="82">
        <f t="shared" si="132"/>
        <v>1060.8</v>
      </c>
      <c r="K131" s="228">
        <f t="shared" ref="K131:K140" si="147">SUM(E131+G131+I131)</f>
        <v>15</v>
      </c>
      <c r="L131" s="228">
        <f t="shared" ref="L131:L139" si="148">SUM(F131+H131+J131)</f>
        <v>2457.16</v>
      </c>
      <c r="M131" s="60"/>
      <c r="N131" s="228">
        <f t="shared" ref="N131:O131" si="149">SUM(N28+N60+N88)</f>
        <v>0</v>
      </c>
      <c r="O131" s="228">
        <f t="shared" si="149"/>
        <v>0</v>
      </c>
      <c r="P131" s="60"/>
      <c r="Q131" s="60"/>
      <c r="R131" s="228">
        <f t="shared" si="136"/>
        <v>0</v>
      </c>
      <c r="S131" s="228">
        <f t="shared" si="136"/>
        <v>0</v>
      </c>
      <c r="T131" s="60"/>
      <c r="U131" s="228">
        <f t="shared" si="137"/>
        <v>2</v>
      </c>
      <c r="V131" s="228">
        <f t="shared" si="137"/>
        <v>1001.08</v>
      </c>
      <c r="W131" s="60"/>
      <c r="X131" s="229">
        <f t="shared" si="143"/>
        <v>1436</v>
      </c>
      <c r="Y131" s="229">
        <f t="shared" si="144"/>
        <v>16746.41</v>
      </c>
      <c r="Z131" s="48"/>
      <c r="AA131" s="229">
        <v>1388</v>
      </c>
      <c r="AB131" s="229">
        <v>16262.419999999971</v>
      </c>
      <c r="AC131" s="209"/>
      <c r="AD131" s="276">
        <f t="shared" ref="AD131:AD140" si="150">SUM(X131-AA131)</f>
        <v>48</v>
      </c>
      <c r="AE131" s="276">
        <f t="shared" ref="AE131:AE140" si="151">SUM(Y131-AB131)</f>
        <v>483.99000000002889</v>
      </c>
      <c r="AF131" s="132"/>
      <c r="AG131" s="132"/>
    </row>
    <row r="132" spans="1:33" s="107" customFormat="1" ht="14.4" customHeight="1" x14ac:dyDescent="0.25">
      <c r="A132" s="226">
        <v>45748</v>
      </c>
      <c r="B132" s="228">
        <f>SUM(B29+B61+B89+B112)</f>
        <v>1211</v>
      </c>
      <c r="C132" s="228">
        <f>SUM(C29+C61+C89+C112)</f>
        <v>11303.905000000001</v>
      </c>
      <c r="D132" s="60"/>
      <c r="E132" s="82">
        <f>SUM(E29+E61+E89+E112)</f>
        <v>15</v>
      </c>
      <c r="F132" s="82">
        <f t="shared" ref="F132:J132" si="152">SUM(F29+F61+F89+F112)</f>
        <v>607.375</v>
      </c>
      <c r="G132" s="82">
        <f t="shared" si="152"/>
        <v>5</v>
      </c>
      <c r="H132" s="82">
        <f t="shared" si="152"/>
        <v>1567.03</v>
      </c>
      <c r="I132" s="82">
        <f t="shared" si="152"/>
        <v>2</v>
      </c>
      <c r="J132" s="82">
        <f t="shared" si="152"/>
        <v>2896.32</v>
      </c>
      <c r="K132" s="228">
        <f t="shared" si="147"/>
        <v>22</v>
      </c>
      <c r="L132" s="228">
        <f t="shared" si="148"/>
        <v>5070.7250000000004</v>
      </c>
      <c r="M132" s="60"/>
      <c r="N132" s="228">
        <f>SUM(N29+N61+N89+N112)</f>
        <v>0</v>
      </c>
      <c r="O132" s="228">
        <f>SUM(O29+O61+O89+O112)</f>
        <v>0</v>
      </c>
      <c r="P132" s="60"/>
      <c r="Q132" s="60"/>
      <c r="R132" s="228">
        <f>SUM(R29+R61+R89+R112)</f>
        <v>0</v>
      </c>
      <c r="S132" s="228">
        <f>SUM(S29+S61+S89+S112)</f>
        <v>0</v>
      </c>
      <c r="T132" s="60"/>
      <c r="U132" s="228">
        <f>SUM(U29+U61+U89+U112)</f>
        <v>0</v>
      </c>
      <c r="V132" s="228">
        <f>SUM(V29+V61+V89+V112)</f>
        <v>0</v>
      </c>
      <c r="W132" s="60"/>
      <c r="X132" s="229">
        <f t="shared" si="143"/>
        <v>1233</v>
      </c>
      <c r="Y132" s="229">
        <f t="shared" si="144"/>
        <v>16374.630000000001</v>
      </c>
      <c r="Z132" s="48"/>
      <c r="AA132" s="229">
        <v>1160</v>
      </c>
      <c r="AB132" s="229">
        <v>15705.349999999999</v>
      </c>
      <c r="AC132" s="209"/>
      <c r="AD132" s="276">
        <f t="shared" ref="AD132:AD133" si="153">SUM(X132-AA132)</f>
        <v>73</v>
      </c>
      <c r="AE132" s="276">
        <f t="shared" ref="AE132:AE139" si="154">SUM(Y132-AB132)</f>
        <v>669.28000000000247</v>
      </c>
      <c r="AF132" s="132"/>
      <c r="AG132" s="132"/>
    </row>
    <row r="133" spans="1:33" s="107" customFormat="1" ht="14.4" customHeight="1" x14ac:dyDescent="0.25">
      <c r="A133" s="226">
        <v>45778</v>
      </c>
      <c r="B133" s="228">
        <f>SUM(B30+B62+B90+B113)</f>
        <v>1143</v>
      </c>
      <c r="C133" s="228">
        <f>SUM(C30+C62+C90+C113)</f>
        <v>10806.61</v>
      </c>
      <c r="D133" s="60"/>
      <c r="E133" s="82">
        <f t="shared" ref="E133:J133" si="155">SUM(E30+E62+E90+E113)</f>
        <v>7</v>
      </c>
      <c r="F133" s="82">
        <f t="shared" si="155"/>
        <v>423.21</v>
      </c>
      <c r="G133" s="82">
        <f t="shared" si="155"/>
        <v>5</v>
      </c>
      <c r="H133" s="82">
        <f t="shared" si="155"/>
        <v>1627.925</v>
      </c>
      <c r="I133" s="82">
        <f t="shared" si="155"/>
        <v>0</v>
      </c>
      <c r="J133" s="82">
        <f t="shared" si="155"/>
        <v>0</v>
      </c>
      <c r="K133" s="228">
        <f t="shared" si="147"/>
        <v>12</v>
      </c>
      <c r="L133" s="228">
        <f t="shared" si="148"/>
        <v>2051.1349999999998</v>
      </c>
      <c r="M133" s="60"/>
      <c r="N133" s="228">
        <f t="shared" ref="N133:O133" si="156">SUM(N30+N62+N90+N113)</f>
        <v>0</v>
      </c>
      <c r="O133" s="228">
        <f t="shared" si="156"/>
        <v>0</v>
      </c>
      <c r="P133" s="60"/>
      <c r="Q133" s="60"/>
      <c r="R133" s="228">
        <f t="shared" ref="R133:S133" si="157">SUM(R30+R62+R90+R113)</f>
        <v>0</v>
      </c>
      <c r="S133" s="228">
        <f t="shared" si="157"/>
        <v>0</v>
      </c>
      <c r="T133" s="60"/>
      <c r="U133" s="228">
        <v>1</v>
      </c>
      <c r="V133" s="228">
        <v>995.28</v>
      </c>
      <c r="W133" s="60"/>
      <c r="X133" s="229">
        <f t="shared" si="143"/>
        <v>1156</v>
      </c>
      <c r="Y133" s="229">
        <f t="shared" si="144"/>
        <v>13853.025000000001</v>
      </c>
      <c r="Z133" s="48"/>
      <c r="AA133" s="229">
        <v>680</v>
      </c>
      <c r="AB133" s="229">
        <v>8257.3900000000012</v>
      </c>
      <c r="AC133" s="209"/>
      <c r="AD133" s="276">
        <f t="shared" si="153"/>
        <v>476</v>
      </c>
      <c r="AE133" s="276">
        <f t="shared" si="154"/>
        <v>5595.6350000000002</v>
      </c>
      <c r="AF133" s="132"/>
      <c r="AG133" s="132"/>
    </row>
    <row r="134" spans="1:33" s="107" customFormat="1" ht="14.4" customHeight="1" x14ac:dyDescent="0.25">
      <c r="A134" s="226">
        <v>45809</v>
      </c>
      <c r="B134" s="228">
        <f t="shared" ref="B134:C134" si="158">SUM(B31+B63+B91+B114)</f>
        <v>609</v>
      </c>
      <c r="C134" s="228">
        <f t="shared" si="158"/>
        <v>5893.0550000000003</v>
      </c>
      <c r="D134" s="60"/>
      <c r="E134" s="82">
        <f t="shared" ref="E134:J134" si="159">SUM(E31+E63+E91+E114)</f>
        <v>2</v>
      </c>
      <c r="F134" s="82">
        <f t="shared" si="159"/>
        <v>116.23</v>
      </c>
      <c r="G134" s="82">
        <f t="shared" si="159"/>
        <v>2</v>
      </c>
      <c r="H134" s="82">
        <f t="shared" si="159"/>
        <v>517.84</v>
      </c>
      <c r="I134" s="82">
        <f t="shared" si="159"/>
        <v>1</v>
      </c>
      <c r="J134" s="82">
        <f t="shared" si="159"/>
        <v>4955.5200000000004</v>
      </c>
      <c r="K134" s="228">
        <f t="shared" ref="K134:K139" si="160">SUM(E134+G134+I134)</f>
        <v>5</v>
      </c>
      <c r="L134" s="228">
        <f t="shared" si="148"/>
        <v>5589.59</v>
      </c>
      <c r="M134" s="60"/>
      <c r="N134" s="228">
        <f t="shared" ref="N134:O134" si="161">SUM(N31+N63+N91+N114)</f>
        <v>0</v>
      </c>
      <c r="O134" s="228">
        <f t="shared" si="161"/>
        <v>0</v>
      </c>
      <c r="P134" s="60"/>
      <c r="Q134" s="60"/>
      <c r="R134" s="228">
        <f t="shared" ref="R134:S134" si="162">SUM(R31+R63+R91+R114)</f>
        <v>0</v>
      </c>
      <c r="S134" s="228">
        <f t="shared" si="162"/>
        <v>0</v>
      </c>
      <c r="T134" s="60"/>
      <c r="U134" s="228">
        <f t="shared" ref="U134:V134" si="163">SUM(U31+U63+U91+U114)</f>
        <v>0</v>
      </c>
      <c r="V134" s="228">
        <f t="shared" si="163"/>
        <v>0</v>
      </c>
      <c r="W134" s="60"/>
      <c r="X134" s="229">
        <f t="shared" si="143"/>
        <v>614</v>
      </c>
      <c r="Y134" s="229">
        <f t="shared" si="144"/>
        <v>11482.645</v>
      </c>
      <c r="Z134" s="48"/>
      <c r="AA134" s="229">
        <v>0</v>
      </c>
      <c r="AB134" s="229">
        <v>0</v>
      </c>
      <c r="AC134" s="209"/>
      <c r="AD134" s="276">
        <f t="shared" ref="AD134:AD135" si="164">SUM(X134-AA134)</f>
        <v>614</v>
      </c>
      <c r="AE134" s="276">
        <f t="shared" si="154"/>
        <v>11482.645</v>
      </c>
      <c r="AF134" s="132"/>
      <c r="AG134" s="132"/>
    </row>
    <row r="135" spans="1:33" s="107" customFormat="1" ht="14.4" hidden="1" customHeight="1" x14ac:dyDescent="0.25">
      <c r="A135" s="226">
        <v>45839</v>
      </c>
      <c r="B135" s="228">
        <f t="shared" ref="B135:C135" si="165">SUM(B32+B64+B92+B115)</f>
        <v>0</v>
      </c>
      <c r="C135" s="228">
        <f t="shared" si="165"/>
        <v>0</v>
      </c>
      <c r="D135" s="60"/>
      <c r="E135" s="82">
        <f t="shared" ref="E135:J135" si="166">SUM(E32+E64+E92+E115)</f>
        <v>0</v>
      </c>
      <c r="F135" s="82">
        <f t="shared" si="166"/>
        <v>0</v>
      </c>
      <c r="G135" s="82">
        <f t="shared" si="166"/>
        <v>0</v>
      </c>
      <c r="H135" s="82">
        <f t="shared" si="166"/>
        <v>0</v>
      </c>
      <c r="I135" s="82">
        <f t="shared" si="166"/>
        <v>0</v>
      </c>
      <c r="J135" s="82">
        <f t="shared" si="166"/>
        <v>0</v>
      </c>
      <c r="K135" s="228">
        <f t="shared" si="160"/>
        <v>0</v>
      </c>
      <c r="L135" s="228">
        <f t="shared" si="148"/>
        <v>0</v>
      </c>
      <c r="M135" s="60"/>
      <c r="N135" s="228">
        <f t="shared" ref="N135:O135" si="167">SUM(N32+N64+N92+N115)</f>
        <v>0</v>
      </c>
      <c r="O135" s="228">
        <f t="shared" si="167"/>
        <v>0</v>
      </c>
      <c r="P135" s="60"/>
      <c r="Q135" s="60"/>
      <c r="R135" s="228">
        <f t="shared" ref="R135:S135" si="168">SUM(R32+R64+R92+R115)</f>
        <v>0</v>
      </c>
      <c r="S135" s="228">
        <f t="shared" si="168"/>
        <v>0</v>
      </c>
      <c r="T135" s="60"/>
      <c r="U135" s="228">
        <f t="shared" ref="U135:V135" si="169">SUM(U32+U64+U92+U115)</f>
        <v>0</v>
      </c>
      <c r="V135" s="228">
        <f t="shared" si="169"/>
        <v>0</v>
      </c>
      <c r="W135" s="60"/>
      <c r="X135" s="229">
        <f t="shared" ref="X132:X139" si="170">SUM(B135+K135+R135+U135)</f>
        <v>0</v>
      </c>
      <c r="Y135" s="229">
        <f t="shared" ref="Y132:Y139" si="171">SUM(C135+L135+S135+V135)</f>
        <v>0</v>
      </c>
      <c r="Z135" s="48"/>
      <c r="AA135" s="229">
        <v>0</v>
      </c>
      <c r="AB135" s="229">
        <v>0</v>
      </c>
      <c r="AC135" s="209"/>
      <c r="AD135" s="276">
        <f t="shared" si="164"/>
        <v>0</v>
      </c>
      <c r="AE135" s="276">
        <f t="shared" si="154"/>
        <v>0</v>
      </c>
      <c r="AF135" s="132"/>
      <c r="AG135" s="132"/>
    </row>
    <row r="136" spans="1:33" s="107" customFormat="1" ht="14.4" hidden="1" customHeight="1" x14ac:dyDescent="0.25">
      <c r="A136" s="226">
        <v>45870</v>
      </c>
      <c r="B136" s="228">
        <f t="shared" ref="B136:C136" si="172">SUM(B33+B65+B93+B116)</f>
        <v>0</v>
      </c>
      <c r="C136" s="228">
        <f t="shared" si="172"/>
        <v>0</v>
      </c>
      <c r="D136" s="60"/>
      <c r="E136" s="82">
        <f t="shared" ref="E136:J136" si="173">SUM(E33+E65+E93+E116)</f>
        <v>0</v>
      </c>
      <c r="F136" s="82">
        <f t="shared" si="173"/>
        <v>0</v>
      </c>
      <c r="G136" s="82">
        <f t="shared" si="173"/>
        <v>0</v>
      </c>
      <c r="H136" s="82">
        <f t="shared" si="173"/>
        <v>0</v>
      </c>
      <c r="I136" s="82">
        <f t="shared" si="173"/>
        <v>0</v>
      </c>
      <c r="J136" s="82">
        <f t="shared" si="173"/>
        <v>0</v>
      </c>
      <c r="K136" s="228">
        <f t="shared" si="160"/>
        <v>0</v>
      </c>
      <c r="L136" s="228">
        <f t="shared" si="148"/>
        <v>0</v>
      </c>
      <c r="M136" s="60"/>
      <c r="N136" s="228">
        <f t="shared" ref="N136:O136" si="174">SUM(N33+N65+N93+N116)</f>
        <v>0</v>
      </c>
      <c r="O136" s="228">
        <f t="shared" si="174"/>
        <v>0</v>
      </c>
      <c r="P136" s="60"/>
      <c r="Q136" s="60"/>
      <c r="R136" s="228">
        <f t="shared" ref="R136:S136" si="175">SUM(R33+R65+R93+R116)</f>
        <v>0</v>
      </c>
      <c r="S136" s="228">
        <f t="shared" si="175"/>
        <v>0</v>
      </c>
      <c r="T136" s="60"/>
      <c r="U136" s="228">
        <f t="shared" ref="U136:V136" si="176">SUM(U33+U65+U93+U116)</f>
        <v>0</v>
      </c>
      <c r="V136" s="228">
        <f t="shared" si="176"/>
        <v>0</v>
      </c>
      <c r="W136" s="60"/>
      <c r="X136" s="229">
        <f t="shared" si="170"/>
        <v>0</v>
      </c>
      <c r="Y136" s="229">
        <f t="shared" si="171"/>
        <v>0</v>
      </c>
      <c r="Z136" s="48"/>
      <c r="AA136" s="229">
        <v>0</v>
      </c>
      <c r="AB136" s="229">
        <v>0</v>
      </c>
      <c r="AC136" s="209"/>
      <c r="AD136" s="276">
        <f t="shared" ref="AD136:AD139" si="177">SUM(X136-AA136)</f>
        <v>0</v>
      </c>
      <c r="AE136" s="276">
        <f t="shared" si="154"/>
        <v>0</v>
      </c>
      <c r="AF136" s="132"/>
      <c r="AG136" s="132"/>
    </row>
    <row r="137" spans="1:33" s="107" customFormat="1" ht="14.4" hidden="1" customHeight="1" x14ac:dyDescent="0.25">
      <c r="A137" s="226">
        <v>45901</v>
      </c>
      <c r="B137" s="228">
        <f t="shared" ref="B137:C137" si="178">SUM(B34+B66+B94+B117)</f>
        <v>0</v>
      </c>
      <c r="C137" s="228">
        <f t="shared" si="178"/>
        <v>0</v>
      </c>
      <c r="D137" s="60"/>
      <c r="E137" s="82">
        <f t="shared" ref="E137:J137" si="179">SUM(E34+E66+E94+E117)</f>
        <v>0</v>
      </c>
      <c r="F137" s="82">
        <f t="shared" si="179"/>
        <v>0</v>
      </c>
      <c r="G137" s="82">
        <f t="shared" si="179"/>
        <v>0</v>
      </c>
      <c r="H137" s="82">
        <f t="shared" si="179"/>
        <v>0</v>
      </c>
      <c r="I137" s="82">
        <f t="shared" si="179"/>
        <v>0</v>
      </c>
      <c r="J137" s="82">
        <f t="shared" si="179"/>
        <v>0</v>
      </c>
      <c r="K137" s="228">
        <f t="shared" si="160"/>
        <v>0</v>
      </c>
      <c r="L137" s="228">
        <f t="shared" si="148"/>
        <v>0</v>
      </c>
      <c r="M137" s="60"/>
      <c r="N137" s="228">
        <f t="shared" ref="N137:O137" si="180">SUM(N34+N66+N94+N117)</f>
        <v>0</v>
      </c>
      <c r="O137" s="228">
        <f t="shared" si="180"/>
        <v>0</v>
      </c>
      <c r="P137" s="60"/>
      <c r="Q137" s="60"/>
      <c r="R137" s="228">
        <f t="shared" ref="R137:S137" si="181">SUM(R34+R66+R94+R117)</f>
        <v>0</v>
      </c>
      <c r="S137" s="228">
        <f t="shared" si="181"/>
        <v>0</v>
      </c>
      <c r="T137" s="60"/>
      <c r="U137" s="228">
        <f t="shared" ref="U137:V137" si="182">SUM(U34+U66+U94+U117)</f>
        <v>0</v>
      </c>
      <c r="V137" s="228">
        <f t="shared" si="182"/>
        <v>0</v>
      </c>
      <c r="W137" s="60"/>
      <c r="X137" s="229">
        <f t="shared" si="170"/>
        <v>0</v>
      </c>
      <c r="Y137" s="229">
        <f t="shared" si="171"/>
        <v>0</v>
      </c>
      <c r="Z137" s="48"/>
      <c r="AA137" s="229">
        <v>0</v>
      </c>
      <c r="AB137" s="229">
        <v>0</v>
      </c>
      <c r="AC137" s="209"/>
      <c r="AD137" s="276">
        <f t="shared" si="177"/>
        <v>0</v>
      </c>
      <c r="AE137" s="276">
        <f t="shared" si="154"/>
        <v>0</v>
      </c>
      <c r="AF137" s="132"/>
      <c r="AG137" s="132"/>
    </row>
    <row r="138" spans="1:33" s="107" customFormat="1" ht="14.4" hidden="1" customHeight="1" x14ac:dyDescent="0.25">
      <c r="A138" s="226">
        <v>45931</v>
      </c>
      <c r="B138" s="228">
        <f t="shared" ref="B138:C138" si="183">SUM(B35+B67+B95+B118)</f>
        <v>0</v>
      </c>
      <c r="C138" s="228">
        <f t="shared" si="183"/>
        <v>0</v>
      </c>
      <c r="D138" s="60"/>
      <c r="E138" s="82">
        <f t="shared" ref="E138:J138" si="184">SUM(E35+E67+E95+E118)</f>
        <v>0</v>
      </c>
      <c r="F138" s="82">
        <f t="shared" si="184"/>
        <v>0</v>
      </c>
      <c r="G138" s="82">
        <f t="shared" si="184"/>
        <v>0</v>
      </c>
      <c r="H138" s="82">
        <f t="shared" si="184"/>
        <v>0</v>
      </c>
      <c r="I138" s="82">
        <f t="shared" si="184"/>
        <v>0</v>
      </c>
      <c r="J138" s="82">
        <f t="shared" si="184"/>
        <v>0</v>
      </c>
      <c r="K138" s="228">
        <f t="shared" si="160"/>
        <v>0</v>
      </c>
      <c r="L138" s="228">
        <f t="shared" si="148"/>
        <v>0</v>
      </c>
      <c r="M138" s="60"/>
      <c r="N138" s="228">
        <f t="shared" ref="N138:O138" si="185">SUM(N35+N67+N95+N118)</f>
        <v>0</v>
      </c>
      <c r="O138" s="228">
        <f t="shared" si="185"/>
        <v>0</v>
      </c>
      <c r="P138" s="60"/>
      <c r="Q138" s="60"/>
      <c r="R138" s="228">
        <f t="shared" ref="R138:S138" si="186">SUM(R35+R67+R95+R118)</f>
        <v>0</v>
      </c>
      <c r="S138" s="228">
        <f t="shared" si="186"/>
        <v>0</v>
      </c>
      <c r="T138" s="60"/>
      <c r="U138" s="228">
        <f t="shared" ref="U138:V138" si="187">SUM(U35+U67+U95+U118)</f>
        <v>0</v>
      </c>
      <c r="V138" s="228">
        <f t="shared" si="187"/>
        <v>0</v>
      </c>
      <c r="W138" s="60"/>
      <c r="X138" s="229">
        <f t="shared" si="170"/>
        <v>0</v>
      </c>
      <c r="Y138" s="229">
        <f t="shared" si="171"/>
        <v>0</v>
      </c>
      <c r="Z138" s="48"/>
      <c r="AA138" s="229">
        <v>0</v>
      </c>
      <c r="AB138" s="229">
        <v>0</v>
      </c>
      <c r="AC138" s="209"/>
      <c r="AD138" s="276">
        <f t="shared" si="177"/>
        <v>0</v>
      </c>
      <c r="AE138" s="276">
        <f t="shared" si="154"/>
        <v>0</v>
      </c>
      <c r="AF138" s="132"/>
      <c r="AG138" s="132"/>
    </row>
    <row r="139" spans="1:33" s="107" customFormat="1" ht="14.4" hidden="1" customHeight="1" x14ac:dyDescent="0.25">
      <c r="A139" s="226">
        <v>45962</v>
      </c>
      <c r="B139" s="228">
        <f t="shared" ref="B139:C139" si="188">SUM(B36+B68+B96+B119)</f>
        <v>0</v>
      </c>
      <c r="C139" s="228">
        <f t="shared" si="188"/>
        <v>0</v>
      </c>
      <c r="D139" s="60"/>
      <c r="E139" s="82">
        <f t="shared" ref="E139:J139" si="189">SUM(E36+E68+E96+E119)</f>
        <v>0</v>
      </c>
      <c r="F139" s="82">
        <f t="shared" si="189"/>
        <v>0</v>
      </c>
      <c r="G139" s="82">
        <f t="shared" si="189"/>
        <v>0</v>
      </c>
      <c r="H139" s="82">
        <f t="shared" si="189"/>
        <v>0</v>
      </c>
      <c r="I139" s="82">
        <f t="shared" si="189"/>
        <v>0</v>
      </c>
      <c r="J139" s="82">
        <f t="shared" si="189"/>
        <v>0</v>
      </c>
      <c r="K139" s="228">
        <f t="shared" si="160"/>
        <v>0</v>
      </c>
      <c r="L139" s="228">
        <f t="shared" si="148"/>
        <v>0</v>
      </c>
      <c r="M139" s="60"/>
      <c r="N139" s="228">
        <f t="shared" ref="N139:O139" si="190">SUM(N36+N68+N96+N119)</f>
        <v>0</v>
      </c>
      <c r="O139" s="228">
        <f t="shared" si="190"/>
        <v>0</v>
      </c>
      <c r="P139" s="60"/>
      <c r="Q139" s="60"/>
      <c r="R139" s="228">
        <f t="shared" ref="R139:S139" si="191">SUM(R36+R68+R96+R119)</f>
        <v>0</v>
      </c>
      <c r="S139" s="228">
        <f t="shared" si="191"/>
        <v>0</v>
      </c>
      <c r="T139" s="60"/>
      <c r="U139" s="228">
        <f t="shared" ref="U139:V139" si="192">SUM(U36+U68+U96+U119)</f>
        <v>0</v>
      </c>
      <c r="V139" s="228">
        <f t="shared" si="192"/>
        <v>0</v>
      </c>
      <c r="W139" s="60"/>
      <c r="X139" s="229">
        <f t="shared" si="170"/>
        <v>0</v>
      </c>
      <c r="Y139" s="229">
        <f t="shared" si="171"/>
        <v>0</v>
      </c>
      <c r="Z139" s="48"/>
      <c r="AA139" s="229">
        <v>0</v>
      </c>
      <c r="AB139" s="229">
        <v>0</v>
      </c>
      <c r="AC139" s="209"/>
      <c r="AD139" s="276">
        <f t="shared" si="177"/>
        <v>0</v>
      </c>
      <c r="AE139" s="276">
        <f t="shared" si="154"/>
        <v>0</v>
      </c>
      <c r="AF139" s="132"/>
      <c r="AG139" s="132"/>
    </row>
    <row r="140" spans="1:33" s="107" customFormat="1" ht="14.4" hidden="1" customHeight="1" x14ac:dyDescent="0.25">
      <c r="A140" s="226">
        <v>45992</v>
      </c>
      <c r="B140" s="228">
        <f t="shared" ref="B140:C140" si="193">SUM(B37+B69+B97+B120)</f>
        <v>0</v>
      </c>
      <c r="C140" s="228">
        <f t="shared" si="193"/>
        <v>0</v>
      </c>
      <c r="D140" s="60"/>
      <c r="E140" s="82">
        <f t="shared" ref="E140:J140" si="194">SUM(E37+E69+E97+E120)</f>
        <v>0</v>
      </c>
      <c r="F140" s="82">
        <f t="shared" si="194"/>
        <v>0</v>
      </c>
      <c r="G140" s="82">
        <f t="shared" si="194"/>
        <v>0</v>
      </c>
      <c r="H140" s="82">
        <f t="shared" si="194"/>
        <v>0</v>
      </c>
      <c r="I140" s="82">
        <f t="shared" si="194"/>
        <v>0</v>
      </c>
      <c r="J140" s="82">
        <f t="shared" si="194"/>
        <v>0</v>
      </c>
      <c r="K140" s="228">
        <f t="shared" si="147"/>
        <v>0</v>
      </c>
      <c r="L140" s="228">
        <f t="shared" ref="L140" si="195">SUM(F140+H140+J140)</f>
        <v>0</v>
      </c>
      <c r="M140" s="60"/>
      <c r="N140" s="228">
        <f t="shared" ref="N140:O140" si="196">SUM(N37+N69+N97+N120)</f>
        <v>0</v>
      </c>
      <c r="O140" s="228">
        <f t="shared" si="196"/>
        <v>0</v>
      </c>
      <c r="P140" s="60"/>
      <c r="Q140" s="60"/>
      <c r="R140" s="228">
        <f t="shared" ref="R140:S140" si="197">SUM(R37+R69+R97+R120)</f>
        <v>0</v>
      </c>
      <c r="S140" s="228">
        <f t="shared" si="197"/>
        <v>0</v>
      </c>
      <c r="T140" s="60"/>
      <c r="U140" s="228">
        <f t="shared" ref="U140:V140" si="198">SUM(U37+U69+U97+U120)</f>
        <v>0</v>
      </c>
      <c r="V140" s="228">
        <f t="shared" si="198"/>
        <v>0</v>
      </c>
      <c r="W140" s="60"/>
      <c r="X140" s="229">
        <f t="shared" ref="X131:X140" si="199">SUM(B140+K140+R140+U140)</f>
        <v>0</v>
      </c>
      <c r="Y140" s="229">
        <f t="shared" ref="Y131:Y140" si="200">SUM(C140+L140+S140+V140)</f>
        <v>0</v>
      </c>
      <c r="Z140" s="48"/>
      <c r="AA140" s="229">
        <v>0</v>
      </c>
      <c r="AB140" s="229">
        <v>0</v>
      </c>
      <c r="AC140" s="209"/>
      <c r="AD140" s="276">
        <f t="shared" si="150"/>
        <v>0</v>
      </c>
      <c r="AE140" s="276">
        <f t="shared" si="151"/>
        <v>0</v>
      </c>
      <c r="AF140" s="132"/>
      <c r="AG140" s="132"/>
    </row>
    <row r="141" spans="1:33" s="107" customFormat="1" ht="3.65" customHeight="1" thickBot="1" x14ac:dyDescent="0.4">
      <c r="A141" s="230"/>
      <c r="B141" s="231"/>
      <c r="C141" s="232"/>
      <c r="D141" s="44"/>
      <c r="E141" s="44"/>
      <c r="F141" s="44"/>
      <c r="G141" s="44"/>
      <c r="H141" s="384"/>
      <c r="I141" s="44"/>
      <c r="J141" s="44"/>
      <c r="K141" s="232"/>
      <c r="L141" s="232"/>
      <c r="M141" s="44"/>
      <c r="N141" s="232"/>
      <c r="O141" s="232"/>
      <c r="P141" s="44"/>
      <c r="Q141" s="44"/>
      <c r="R141" s="232"/>
      <c r="S141" s="232"/>
      <c r="T141" s="44"/>
      <c r="U141" s="232"/>
      <c r="V141" s="232"/>
      <c r="W141" s="44"/>
      <c r="X141" s="232"/>
      <c r="Y141" s="232"/>
      <c r="Z141" s="44"/>
      <c r="AA141" s="278"/>
      <c r="AB141" s="279"/>
      <c r="AC141" s="259"/>
      <c r="AD141" s="345"/>
      <c r="AE141" s="346"/>
      <c r="AF141" s="132"/>
      <c r="AG141" s="132"/>
    </row>
    <row r="142" spans="1:33" ht="15" thickTop="1" thickBot="1" x14ac:dyDescent="0.35">
      <c r="A142" s="233" t="s">
        <v>406</v>
      </c>
      <c r="B142" s="295">
        <f>SUM(B129:B140)</f>
        <v>7508</v>
      </c>
      <c r="C142" s="295">
        <f>SUM(C129:C140)</f>
        <v>69272.22</v>
      </c>
      <c r="D142" s="53"/>
      <c r="E142" s="227">
        <f t="shared" ref="E142:L142" si="201">SUM(E129:E140)</f>
        <v>61</v>
      </c>
      <c r="F142" s="227">
        <f t="shared" si="201"/>
        <v>2639.355</v>
      </c>
      <c r="G142" s="227">
        <f t="shared" si="201"/>
        <v>35</v>
      </c>
      <c r="H142" s="227">
        <f t="shared" si="201"/>
        <v>11124.645</v>
      </c>
      <c r="I142" s="227">
        <f t="shared" si="201"/>
        <v>4</v>
      </c>
      <c r="J142" s="227">
        <f t="shared" si="201"/>
        <v>8912.64</v>
      </c>
      <c r="K142" s="295">
        <f t="shared" si="201"/>
        <v>100</v>
      </c>
      <c r="L142" s="295">
        <f t="shared" si="201"/>
        <v>22676.639999999999</v>
      </c>
      <c r="M142" s="53"/>
      <c r="N142" s="295">
        <f>SUM(N129:N140)</f>
        <v>0</v>
      </c>
      <c r="O142" s="295">
        <f>SUM(O129:O140)</f>
        <v>0</v>
      </c>
      <c r="P142" s="53"/>
      <c r="Q142" s="53"/>
      <c r="R142" s="295">
        <f>SUM(R129:R140)</f>
        <v>1</v>
      </c>
      <c r="S142" s="295">
        <f>SUM(S129:S140)</f>
        <v>2259.9</v>
      </c>
      <c r="T142" s="53"/>
      <c r="U142" s="295">
        <f>SUM(U129:U140)</f>
        <v>3</v>
      </c>
      <c r="V142" s="295">
        <f>SUM(V129:V140)</f>
        <v>1996.3600000000001</v>
      </c>
      <c r="W142" s="53"/>
      <c r="X142" s="295">
        <f>SUM(X129:X140)</f>
        <v>7612</v>
      </c>
      <c r="Y142" s="295">
        <f>SUM(Y129:Y140)</f>
        <v>96205.12000000001</v>
      </c>
      <c r="Z142" s="76"/>
      <c r="AA142" s="431">
        <f>SUM(AA129:AA140)</f>
        <v>6371</v>
      </c>
      <c r="AB142" s="431">
        <f>SUM(AB129:AB140)</f>
        <v>77698.749999999956</v>
      </c>
      <c r="AC142" s="415"/>
      <c r="AD142" s="347">
        <f>SUM(AD129:AD140)</f>
        <v>1241</v>
      </c>
      <c r="AE142" s="347">
        <f>SUM(AE129:AE140)</f>
        <v>18506.370000000039</v>
      </c>
    </row>
    <row r="143" spans="1:33" s="107" customFormat="1" ht="6.65" customHeight="1" thickTop="1" thickBot="1" x14ac:dyDescent="0.4">
      <c r="A143" s="106"/>
      <c r="B143" s="133"/>
      <c r="C143" s="44"/>
      <c r="D143" s="44"/>
      <c r="E143" s="44"/>
      <c r="F143" s="44"/>
      <c r="G143" s="44"/>
      <c r="H143" s="384"/>
      <c r="I143" s="44"/>
      <c r="J143" s="44"/>
      <c r="K143" s="44"/>
      <c r="L143" s="44"/>
      <c r="M143" s="44"/>
      <c r="N143" s="44"/>
      <c r="O143" s="44"/>
      <c r="P143" s="44"/>
      <c r="Q143" s="44"/>
      <c r="R143" s="44"/>
      <c r="S143" s="44"/>
      <c r="T143" s="44"/>
      <c r="U143" s="44"/>
      <c r="V143" s="44"/>
      <c r="W143" s="44"/>
      <c r="X143" s="44"/>
      <c r="Y143" s="44"/>
      <c r="Z143" s="44"/>
      <c r="AA143" s="51"/>
      <c r="AB143" s="258"/>
      <c r="AC143" s="259"/>
      <c r="AD143" s="266"/>
      <c r="AE143" s="338"/>
      <c r="AF143" s="132"/>
      <c r="AG143" s="132"/>
    </row>
    <row r="144" spans="1:33" ht="28.5" thickBot="1" x14ac:dyDescent="0.35">
      <c r="A144" s="245" t="s">
        <v>407</v>
      </c>
      <c r="B144" s="246">
        <f>SUM(B127+B142)</f>
        <v>210197</v>
      </c>
      <c r="C144" s="246">
        <f>SUM(C127+C142)</f>
        <v>1806679.6739999999</v>
      </c>
      <c r="D144" s="53"/>
      <c r="E144" s="246">
        <f t="shared" ref="E144:L144" si="202">SUM(E127+E142)</f>
        <v>5754</v>
      </c>
      <c r="F144" s="246">
        <f t="shared" si="202"/>
        <v>192987.46200000003</v>
      </c>
      <c r="G144" s="246">
        <f t="shared" si="202"/>
        <v>3590</v>
      </c>
      <c r="H144" s="246">
        <f t="shared" si="202"/>
        <v>1176998.9880000001</v>
      </c>
      <c r="I144" s="246">
        <f t="shared" si="202"/>
        <v>428</v>
      </c>
      <c r="J144" s="246">
        <f t="shared" si="202"/>
        <v>991880.23400000005</v>
      </c>
      <c r="K144" s="246">
        <f t="shared" si="202"/>
        <v>9772</v>
      </c>
      <c r="L144" s="246">
        <f t="shared" si="202"/>
        <v>2361866.6839999999</v>
      </c>
      <c r="M144" s="53"/>
      <c r="N144" s="246">
        <f>SUM(N127+N142)</f>
        <v>0</v>
      </c>
      <c r="O144" s="246">
        <f>SUM(O127+O142)</f>
        <v>0</v>
      </c>
      <c r="P144" s="53"/>
      <c r="Q144" s="53"/>
      <c r="R144" s="246">
        <f>SUM(R127+R142)</f>
        <v>193</v>
      </c>
      <c r="S144" s="246">
        <f>SUM(S127+S142)</f>
        <v>820046.125</v>
      </c>
      <c r="T144" s="53"/>
      <c r="U144" s="246">
        <f>SUM(U127+U142)</f>
        <v>118</v>
      </c>
      <c r="V144" s="246">
        <f>SUM(V127+V142)</f>
        <v>180424.66999999998</v>
      </c>
      <c r="W144" s="53"/>
      <c r="X144" s="246">
        <f>SUM(X127+X142)</f>
        <v>220280</v>
      </c>
      <c r="Y144" s="246">
        <f>SUM(Y127+Y142)</f>
        <v>5169017.152999999</v>
      </c>
      <c r="Z144" s="76"/>
      <c r="AA144" s="432">
        <f>SUM(AA127+AA142)</f>
        <v>218929</v>
      </c>
      <c r="AB144" s="432">
        <f>SUM(AB127+AB142)</f>
        <v>5149509.6889999993</v>
      </c>
      <c r="AC144" s="77"/>
      <c r="AD144" s="434">
        <f>SUM(AD127+AD142)</f>
        <v>1351</v>
      </c>
      <c r="AE144" s="434">
        <f>SUM(AE127+AE142)</f>
        <v>19507.463999999614</v>
      </c>
    </row>
    <row r="145" spans="1:31" s="35" customFormat="1" ht="14" x14ac:dyDescent="0.3">
      <c r="C145" s="355"/>
      <c r="H145" s="355"/>
      <c r="AA145" s="108"/>
      <c r="AB145" s="108"/>
      <c r="AC145" s="108"/>
      <c r="AD145" s="428"/>
      <c r="AE145" s="428"/>
    </row>
    <row r="146" spans="1:31" x14ac:dyDescent="0.35">
      <c r="A146" s="220"/>
      <c r="B146" s="481"/>
      <c r="C146" s="481"/>
      <c r="D146" s="480"/>
      <c r="E146" s="480"/>
      <c r="F146" s="480"/>
      <c r="G146" s="480"/>
      <c r="H146" s="480"/>
      <c r="I146" s="480"/>
      <c r="J146" s="480"/>
      <c r="K146" s="480"/>
      <c r="L146" s="480"/>
      <c r="N146" s="35"/>
      <c r="R146" s="35"/>
    </row>
    <row r="147" spans="1:31" x14ac:dyDescent="0.35">
      <c r="B147" s="480"/>
      <c r="C147" s="480"/>
      <c r="D147" s="480"/>
      <c r="E147" s="480"/>
      <c r="F147" s="480"/>
      <c r="G147" s="480"/>
      <c r="H147" s="480"/>
      <c r="I147" s="480"/>
      <c r="J147" s="480"/>
      <c r="K147" s="480"/>
      <c r="L147" s="480"/>
    </row>
    <row r="148" spans="1:31" x14ac:dyDescent="0.35">
      <c r="B148" s="480"/>
      <c r="C148" s="480"/>
      <c r="D148" s="480"/>
      <c r="E148" s="480"/>
      <c r="F148" s="480"/>
      <c r="G148" s="480"/>
      <c r="H148" s="480"/>
      <c r="I148" s="480"/>
      <c r="J148" s="480"/>
      <c r="K148" s="480"/>
      <c r="L148" s="480"/>
    </row>
  </sheetData>
  <mergeCells count="19">
    <mergeCell ref="AD3:AE4"/>
    <mergeCell ref="AA3:AB4"/>
    <mergeCell ref="I4:J4"/>
    <mergeCell ref="K4:L4"/>
    <mergeCell ref="B3:C4"/>
    <mergeCell ref="E3:F3"/>
    <mergeCell ref="G3:H3"/>
    <mergeCell ref="I3:J3"/>
    <mergeCell ref="K3:L3"/>
    <mergeCell ref="U3:V4"/>
    <mergeCell ref="R3:S4"/>
    <mergeCell ref="X3:Y4"/>
    <mergeCell ref="E4:F4"/>
    <mergeCell ref="N3:O4"/>
    <mergeCell ref="U103:V104"/>
    <mergeCell ref="U75:V76"/>
    <mergeCell ref="G4:H4"/>
    <mergeCell ref="A1:F1"/>
    <mergeCell ref="H1:J1"/>
  </mergeCells>
  <printOptions horizontalCentered="1"/>
  <pageMargins left="0.15" right="0.15" top="0.2" bottom="0.2" header="0.1" footer="0.1"/>
  <pageSetup scale="37" orientation="landscape" r:id="rId1"/>
  <ignoredErrors>
    <ignoredError sqref="Q9:S9 B9:L9" formulaRange="1"/>
    <ignoredError sqref="AD13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W53"/>
  <sheetViews>
    <sheetView showGridLines="0" zoomScale="85" zoomScaleNormal="85" workbookViewId="0">
      <selection activeCell="B1" sqref="B1:N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6328125" customWidth="1"/>
    <col min="12" max="12" width="1.453125" customWidth="1"/>
    <col min="13" max="13" width="11.6328125" customWidth="1"/>
    <col min="14" max="14" width="12.453125" customWidth="1"/>
    <col min="15" max="15" width="1" style="252" customWidth="1"/>
    <col min="16" max="16" width="10.36328125" style="252" customWidth="1"/>
    <col min="17" max="17" width="16" style="252" bestFit="1" customWidth="1"/>
    <col min="18" max="18" width="1" style="252" customWidth="1"/>
    <col min="19" max="19" width="10.6328125" style="338" bestFit="1" customWidth="1"/>
    <col min="20" max="20" width="10.36328125" style="338" bestFit="1" customWidth="1"/>
  </cols>
  <sheetData>
    <row r="1" spans="2:20" ht="24" customHeight="1" x14ac:dyDescent="0.35">
      <c r="B1" s="565" t="s">
        <v>376</v>
      </c>
      <c r="C1" s="565"/>
      <c r="D1" s="565"/>
      <c r="E1" s="565"/>
      <c r="F1" s="565"/>
      <c r="G1" s="565"/>
      <c r="H1" s="565"/>
      <c r="I1" s="565"/>
      <c r="J1" s="565"/>
      <c r="K1" s="565"/>
      <c r="L1" s="565"/>
      <c r="M1" s="565"/>
      <c r="N1" s="565"/>
      <c r="O1" s="303"/>
      <c r="P1" s="566">
        <f>'Annual Capacity'!M1</f>
        <v>45838</v>
      </c>
      <c r="Q1" s="566"/>
      <c r="R1" s="483"/>
      <c r="T1" s="337"/>
    </row>
    <row r="2" spans="2:20" ht="18" x14ac:dyDescent="0.35">
      <c r="B2" s="298"/>
      <c r="C2" s="1"/>
      <c r="D2" s="1"/>
      <c r="E2" s="1"/>
      <c r="F2" s="1"/>
      <c r="G2" s="1"/>
      <c r="H2" s="1"/>
      <c r="I2" s="1"/>
      <c r="J2" s="1"/>
      <c r="K2" s="1"/>
      <c r="L2" s="1"/>
      <c r="M2" s="281"/>
      <c r="N2" s="281"/>
      <c r="O2" s="108"/>
      <c r="P2" s="108"/>
      <c r="Q2" s="108"/>
      <c r="R2" s="108"/>
      <c r="T2" s="264"/>
    </row>
    <row r="3" spans="2:20" ht="13.75" customHeight="1" x14ac:dyDescent="0.3">
      <c r="B3" s="315"/>
      <c r="C3" s="6"/>
      <c r="D3" s="514" t="s">
        <v>72</v>
      </c>
      <c r="E3" s="514"/>
      <c r="F3" s="6"/>
      <c r="G3" s="536" t="s">
        <v>9</v>
      </c>
      <c r="H3" s="537"/>
      <c r="I3" s="6"/>
      <c r="J3" s="514" t="s">
        <v>71</v>
      </c>
      <c r="K3" s="514"/>
      <c r="L3" s="6"/>
      <c r="M3" s="561" t="str">
        <f>'Annual Capacity'!Y4</f>
        <v>Total of All Projects               as 06/30/2025 (kW)</v>
      </c>
      <c r="N3" s="562"/>
      <c r="O3" s="108"/>
      <c r="P3" s="567" t="str">
        <f>'Annual Capacity'!AB2</f>
        <v>Previously Reported through 05/31/2025</v>
      </c>
      <c r="Q3" s="567"/>
      <c r="R3" s="108"/>
      <c r="S3" s="550" t="str">
        <f>'Annual Capacity'!AE2</f>
        <v>Difference between  05/31/2025 and 06/30/2025</v>
      </c>
      <c r="T3" s="550"/>
    </row>
    <row r="4" spans="2:20" ht="25.25" customHeight="1" x14ac:dyDescent="0.3">
      <c r="B4" s="318"/>
      <c r="C4" s="6"/>
      <c r="D4" s="514"/>
      <c r="E4" s="514"/>
      <c r="F4" s="6"/>
      <c r="G4" s="532" t="s">
        <v>66</v>
      </c>
      <c r="H4" s="533"/>
      <c r="I4" s="6"/>
      <c r="J4" s="514"/>
      <c r="K4" s="514"/>
      <c r="L4" s="6"/>
      <c r="M4" s="563"/>
      <c r="N4" s="564"/>
      <c r="O4" s="108"/>
      <c r="P4" s="568"/>
      <c r="Q4" s="568"/>
      <c r="R4" s="108"/>
      <c r="S4" s="551"/>
      <c r="T4" s="551"/>
    </row>
    <row r="5" spans="2:20" ht="42" x14ac:dyDescent="0.25">
      <c r="B5" s="6"/>
      <c r="C5" s="44"/>
      <c r="D5" s="59" t="s">
        <v>8</v>
      </c>
      <c r="E5" s="59" t="s">
        <v>10</v>
      </c>
      <c r="F5" s="44"/>
      <c r="G5" s="59" t="s">
        <v>8</v>
      </c>
      <c r="H5" s="59" t="s">
        <v>10</v>
      </c>
      <c r="I5" s="44"/>
      <c r="J5" s="59" t="s">
        <v>8</v>
      </c>
      <c r="K5" s="59" t="s">
        <v>10</v>
      </c>
      <c r="L5" s="44"/>
      <c r="M5" s="351" t="s">
        <v>7</v>
      </c>
      <c r="N5" s="351" t="s">
        <v>11</v>
      </c>
      <c r="O5" s="209"/>
      <c r="P5" s="50" t="s">
        <v>7</v>
      </c>
      <c r="Q5" s="50" t="s">
        <v>22</v>
      </c>
      <c r="R5" s="209"/>
      <c r="S5" s="265" t="s">
        <v>7</v>
      </c>
      <c r="T5" s="265" t="s">
        <v>22</v>
      </c>
    </row>
    <row r="6" spans="2:20" ht="5" customHeight="1" x14ac:dyDescent="0.25">
      <c r="B6" s="6"/>
      <c r="C6" s="44"/>
      <c r="D6" s="44"/>
      <c r="E6" s="44"/>
      <c r="F6" s="44"/>
      <c r="G6" s="44"/>
      <c r="H6" s="44"/>
      <c r="I6" s="44"/>
      <c r="J6" s="44"/>
      <c r="K6" s="44"/>
      <c r="L6" s="44"/>
      <c r="M6" s="44"/>
      <c r="N6" s="44"/>
      <c r="O6" s="209"/>
      <c r="P6" s="51"/>
      <c r="Q6" s="51"/>
      <c r="R6" s="209"/>
      <c r="S6" s="266"/>
      <c r="T6" s="266"/>
    </row>
    <row r="7" spans="2:20" ht="14" x14ac:dyDescent="0.25">
      <c r="B7" s="319" t="s">
        <v>346</v>
      </c>
      <c r="C7" s="44"/>
      <c r="D7" s="44"/>
      <c r="E7" s="44"/>
      <c r="F7" s="44"/>
      <c r="G7" s="44"/>
      <c r="H7" s="44"/>
      <c r="I7" s="44"/>
      <c r="J7" s="44"/>
      <c r="K7" s="44"/>
      <c r="L7" s="44"/>
      <c r="M7" s="44"/>
      <c r="N7" s="44"/>
      <c r="O7" s="209"/>
      <c r="P7" s="51"/>
      <c r="Q7" s="51"/>
      <c r="R7" s="209"/>
      <c r="S7" s="266"/>
      <c r="T7" s="266"/>
    </row>
    <row r="8" spans="2:20" x14ac:dyDescent="0.25">
      <c r="B8" s="402">
        <v>2000</v>
      </c>
      <c r="C8" s="320"/>
      <c r="D8" s="400">
        <v>0</v>
      </c>
      <c r="E8" s="401">
        <v>0</v>
      </c>
      <c r="F8" s="320"/>
      <c r="G8" s="400">
        <v>0</v>
      </c>
      <c r="H8" s="400">
        <v>0</v>
      </c>
      <c r="I8" s="320"/>
      <c r="J8" s="400">
        <v>0</v>
      </c>
      <c r="K8" s="400">
        <v>0</v>
      </c>
      <c r="L8" s="320"/>
      <c r="M8" s="311">
        <f t="shared" ref="M8:N14" si="0">SUM(D8+G8+J8)</f>
        <v>0</v>
      </c>
      <c r="N8" s="311">
        <f t="shared" si="0"/>
        <v>0</v>
      </c>
      <c r="O8" s="209"/>
      <c r="P8" s="208">
        <v>0</v>
      </c>
      <c r="Q8" s="253">
        <v>0</v>
      </c>
      <c r="R8" s="209"/>
      <c r="S8" s="412">
        <f>SUM(M8-P8)</f>
        <v>0</v>
      </c>
      <c r="T8" s="413">
        <f>SUM(N8-Q8)</f>
        <v>0</v>
      </c>
    </row>
    <row r="9" spans="2:20" x14ac:dyDescent="0.25">
      <c r="B9" s="402">
        <v>2001</v>
      </c>
      <c r="C9" s="320"/>
      <c r="D9" s="400">
        <v>0</v>
      </c>
      <c r="E9" s="401">
        <v>0</v>
      </c>
      <c r="F9" s="320"/>
      <c r="G9" s="400">
        <v>0</v>
      </c>
      <c r="H9" s="400">
        <v>0</v>
      </c>
      <c r="I9" s="320"/>
      <c r="J9" s="400">
        <v>0</v>
      </c>
      <c r="K9" s="400">
        <v>0</v>
      </c>
      <c r="L9" s="320"/>
      <c r="M9" s="311">
        <f t="shared" si="0"/>
        <v>0</v>
      </c>
      <c r="N9" s="311">
        <f t="shared" si="0"/>
        <v>0</v>
      </c>
      <c r="O9" s="209"/>
      <c r="P9" s="254">
        <v>0</v>
      </c>
      <c r="Q9" s="255">
        <v>0</v>
      </c>
      <c r="R9" s="209"/>
      <c r="S9" s="412">
        <f t="shared" ref="S9:S14" si="1">SUM(M9-P9)</f>
        <v>0</v>
      </c>
      <c r="T9" s="413">
        <f t="shared" ref="T9:T14" si="2">SUM(N9-Q9)</f>
        <v>0</v>
      </c>
    </row>
    <row r="10" spans="2:20" x14ac:dyDescent="0.25">
      <c r="B10" s="402">
        <v>2002</v>
      </c>
      <c r="C10" s="320"/>
      <c r="D10" s="400">
        <v>1</v>
      </c>
      <c r="E10" s="401">
        <v>1.92</v>
      </c>
      <c r="F10" s="320"/>
      <c r="G10" s="400">
        <v>0</v>
      </c>
      <c r="H10" s="400">
        <v>0</v>
      </c>
      <c r="I10" s="320"/>
      <c r="J10" s="400">
        <v>0</v>
      </c>
      <c r="K10" s="400">
        <v>0</v>
      </c>
      <c r="L10" s="320"/>
      <c r="M10" s="311">
        <f t="shared" si="0"/>
        <v>1</v>
      </c>
      <c r="N10" s="311">
        <f t="shared" si="0"/>
        <v>1.92</v>
      </c>
      <c r="O10" s="209"/>
      <c r="P10" s="208">
        <v>1</v>
      </c>
      <c r="Q10" s="253">
        <v>1.92</v>
      </c>
      <c r="R10" s="209"/>
      <c r="S10" s="412">
        <f t="shared" si="1"/>
        <v>0</v>
      </c>
      <c r="T10" s="413">
        <f t="shared" si="2"/>
        <v>0</v>
      </c>
    </row>
    <row r="11" spans="2:20" x14ac:dyDescent="0.25">
      <c r="B11" s="402">
        <v>2003</v>
      </c>
      <c r="C11" s="325"/>
      <c r="D11" s="400">
        <v>4</v>
      </c>
      <c r="E11" s="401">
        <v>22.7</v>
      </c>
      <c r="F11" s="320"/>
      <c r="G11" s="400">
        <v>2</v>
      </c>
      <c r="H11" s="400">
        <v>95.6</v>
      </c>
      <c r="I11" s="320"/>
      <c r="J11" s="400">
        <v>0</v>
      </c>
      <c r="K11" s="400">
        <v>0</v>
      </c>
      <c r="L11" s="320"/>
      <c r="M11" s="311">
        <f t="shared" si="0"/>
        <v>6</v>
      </c>
      <c r="N11" s="311">
        <f t="shared" si="0"/>
        <v>118.3</v>
      </c>
      <c r="O11" s="209"/>
      <c r="P11" s="208">
        <v>6</v>
      </c>
      <c r="Q11" s="253">
        <v>118.3</v>
      </c>
      <c r="R11" s="209"/>
      <c r="S11" s="412">
        <f t="shared" si="1"/>
        <v>0</v>
      </c>
      <c r="T11" s="413">
        <f t="shared" si="2"/>
        <v>0</v>
      </c>
    </row>
    <row r="12" spans="2:20" x14ac:dyDescent="0.25">
      <c r="B12" s="402">
        <v>2004</v>
      </c>
      <c r="C12" s="320"/>
      <c r="D12" s="400">
        <v>14</v>
      </c>
      <c r="E12" s="401">
        <v>90.188999999999993</v>
      </c>
      <c r="F12" s="320"/>
      <c r="G12" s="400">
        <v>0</v>
      </c>
      <c r="H12" s="400">
        <v>0</v>
      </c>
      <c r="I12" s="320"/>
      <c r="J12" s="400">
        <v>0</v>
      </c>
      <c r="K12" s="400">
        <v>0</v>
      </c>
      <c r="L12" s="320"/>
      <c r="M12" s="311">
        <f t="shared" si="0"/>
        <v>14</v>
      </c>
      <c r="N12" s="311">
        <f t="shared" si="0"/>
        <v>90.188999999999993</v>
      </c>
      <c r="O12" s="209"/>
      <c r="P12" s="208">
        <v>13</v>
      </c>
      <c r="Q12" s="253">
        <v>82.989000000000004</v>
      </c>
      <c r="R12" s="209"/>
      <c r="S12" s="412">
        <f t="shared" si="1"/>
        <v>1</v>
      </c>
      <c r="T12" s="413">
        <f t="shared" si="2"/>
        <v>7.1999999999999886</v>
      </c>
    </row>
    <row r="13" spans="2:20" x14ac:dyDescent="0.25">
      <c r="B13" s="402">
        <v>2005</v>
      </c>
      <c r="C13" s="325"/>
      <c r="D13" s="400">
        <v>13</v>
      </c>
      <c r="E13" s="401">
        <v>93.143000000000001</v>
      </c>
      <c r="F13" s="320"/>
      <c r="G13" s="400">
        <v>3</v>
      </c>
      <c r="H13" s="400">
        <v>27.327999999999999</v>
      </c>
      <c r="I13" s="320"/>
      <c r="J13" s="400">
        <v>0</v>
      </c>
      <c r="K13" s="400">
        <v>0</v>
      </c>
      <c r="L13" s="325"/>
      <c r="M13" s="311">
        <f t="shared" si="0"/>
        <v>16</v>
      </c>
      <c r="N13" s="311">
        <f t="shared" si="0"/>
        <v>120.471</v>
      </c>
      <c r="O13" s="209"/>
      <c r="P13" s="208">
        <v>16</v>
      </c>
      <c r="Q13" s="253">
        <v>120.471</v>
      </c>
      <c r="R13" s="209"/>
      <c r="S13" s="412">
        <f t="shared" si="1"/>
        <v>0</v>
      </c>
      <c r="T13" s="413">
        <f t="shared" si="2"/>
        <v>0</v>
      </c>
    </row>
    <row r="14" spans="2:20" x14ac:dyDescent="0.25">
      <c r="B14" s="402">
        <v>2006</v>
      </c>
      <c r="C14" s="325"/>
      <c r="D14" s="400">
        <v>23</v>
      </c>
      <c r="E14" s="401">
        <v>174.22200000000001</v>
      </c>
      <c r="F14" s="320"/>
      <c r="G14" s="400">
        <v>4</v>
      </c>
      <c r="H14" s="400">
        <v>286.38400000000001</v>
      </c>
      <c r="I14" s="320"/>
      <c r="J14" s="400">
        <v>0</v>
      </c>
      <c r="K14" s="400">
        <v>0</v>
      </c>
      <c r="L14" s="325"/>
      <c r="M14" s="311">
        <f t="shared" si="0"/>
        <v>27</v>
      </c>
      <c r="N14" s="311">
        <f t="shared" si="0"/>
        <v>460.60599999999999</v>
      </c>
      <c r="O14" s="209"/>
      <c r="P14" s="208">
        <v>27</v>
      </c>
      <c r="Q14" s="253">
        <v>460.60599999999999</v>
      </c>
      <c r="R14" s="209"/>
      <c r="S14" s="412">
        <f t="shared" si="1"/>
        <v>0</v>
      </c>
      <c r="T14" s="413">
        <f t="shared" si="2"/>
        <v>0</v>
      </c>
    </row>
    <row r="15" spans="2:20" ht="9.65" customHeight="1" x14ac:dyDescent="0.25">
      <c r="O15" s="209"/>
      <c r="P15" s="74"/>
      <c r="Q15" s="64"/>
      <c r="R15" s="209"/>
      <c r="S15" s="414"/>
      <c r="T15" s="64"/>
    </row>
    <row r="16" spans="2:20" x14ac:dyDescent="0.3">
      <c r="D16" s="404" t="s">
        <v>347</v>
      </c>
      <c r="E16" s="405" t="s">
        <v>355</v>
      </c>
      <c r="F16" s="405"/>
      <c r="G16" s="405"/>
      <c r="H16" s="405"/>
      <c r="I16" s="405"/>
      <c r="J16" s="405"/>
      <c r="K16" s="405"/>
      <c r="L16" s="405"/>
      <c r="M16" s="405"/>
      <c r="N16" s="405"/>
      <c r="O16" s="209"/>
      <c r="P16" s="74"/>
      <c r="Q16" s="64"/>
      <c r="R16" s="209"/>
      <c r="S16" s="414"/>
      <c r="T16" s="64"/>
    </row>
    <row r="17" spans="2:20" ht="11" customHeight="1" x14ac:dyDescent="0.25">
      <c r="O17" s="209"/>
      <c r="P17" s="74"/>
      <c r="Q17" s="64"/>
      <c r="R17" s="209"/>
      <c r="S17" s="414"/>
      <c r="T17" s="64"/>
    </row>
    <row r="18" spans="2:20" x14ac:dyDescent="0.25">
      <c r="B18" s="403">
        <v>2007</v>
      </c>
      <c r="C18" s="320"/>
      <c r="D18" s="400">
        <v>21</v>
      </c>
      <c r="E18" s="401">
        <v>168.952</v>
      </c>
      <c r="F18" s="320"/>
      <c r="G18" s="400">
        <v>4</v>
      </c>
      <c r="H18" s="400">
        <v>1065.22</v>
      </c>
      <c r="I18" s="320"/>
      <c r="J18" s="400">
        <v>0</v>
      </c>
      <c r="K18" s="400">
        <v>0</v>
      </c>
      <c r="L18" s="320"/>
      <c r="M18" s="311">
        <f t="shared" ref="M18:M31" si="3">SUM(D18+G18+J18)</f>
        <v>25</v>
      </c>
      <c r="N18" s="311">
        <f t="shared" ref="N18:N31" si="4">SUM(E18+H18+K18)</f>
        <v>1234.172</v>
      </c>
      <c r="O18" s="209"/>
      <c r="P18" s="208">
        <v>25</v>
      </c>
      <c r="Q18" s="253">
        <v>1234.172</v>
      </c>
      <c r="R18" s="209"/>
      <c r="S18" s="412">
        <f t="shared" ref="S18:S31" si="5">SUM(M18-P18)</f>
        <v>0</v>
      </c>
      <c r="T18" s="413">
        <f t="shared" ref="T18:T31" si="6">SUM(N18-Q18)</f>
        <v>0</v>
      </c>
    </row>
    <row r="19" spans="2:20" x14ac:dyDescent="0.25">
      <c r="B19" s="402">
        <v>2008</v>
      </c>
      <c r="C19" s="320"/>
      <c r="D19" s="400">
        <v>12</v>
      </c>
      <c r="E19" s="401">
        <v>88.385000000000005</v>
      </c>
      <c r="F19" s="320"/>
      <c r="G19" s="400">
        <v>3</v>
      </c>
      <c r="H19" s="400">
        <v>152.09</v>
      </c>
      <c r="I19" s="320"/>
      <c r="J19" s="400">
        <v>0</v>
      </c>
      <c r="K19" s="400">
        <v>0</v>
      </c>
      <c r="L19" s="320"/>
      <c r="M19" s="311">
        <f t="shared" si="3"/>
        <v>15</v>
      </c>
      <c r="N19" s="311">
        <f t="shared" si="4"/>
        <v>240.47500000000002</v>
      </c>
      <c r="O19" s="209"/>
      <c r="P19" s="254">
        <v>14</v>
      </c>
      <c r="Q19" s="255">
        <v>230.35599999999999</v>
      </c>
      <c r="R19" s="209"/>
      <c r="S19" s="412">
        <f t="shared" si="5"/>
        <v>1</v>
      </c>
      <c r="T19" s="413">
        <f t="shared" si="6"/>
        <v>10.119000000000028</v>
      </c>
    </row>
    <row r="20" spans="2:20" x14ac:dyDescent="0.25">
      <c r="B20" s="402">
        <v>2009</v>
      </c>
      <c r="C20" s="320"/>
      <c r="D20" s="400">
        <v>16</v>
      </c>
      <c r="E20" s="401">
        <v>118.36199999999999</v>
      </c>
      <c r="F20" s="320"/>
      <c r="G20" s="400">
        <v>4</v>
      </c>
      <c r="H20" s="400">
        <v>3450.8150000000001</v>
      </c>
      <c r="I20" s="320"/>
      <c r="J20" s="400">
        <v>0</v>
      </c>
      <c r="K20" s="400">
        <v>0</v>
      </c>
      <c r="L20" s="320"/>
      <c r="M20" s="311">
        <f t="shared" si="3"/>
        <v>20</v>
      </c>
      <c r="N20" s="311">
        <f t="shared" si="4"/>
        <v>3569.1770000000001</v>
      </c>
      <c r="O20" s="209"/>
      <c r="P20" s="208">
        <v>20</v>
      </c>
      <c r="Q20" s="253">
        <v>3569.1770000000001</v>
      </c>
      <c r="R20" s="209"/>
      <c r="S20" s="412">
        <f t="shared" si="5"/>
        <v>0</v>
      </c>
      <c r="T20" s="413">
        <f t="shared" si="6"/>
        <v>0</v>
      </c>
    </row>
    <row r="21" spans="2:20" x14ac:dyDescent="0.25">
      <c r="B21" s="402">
        <v>2010</v>
      </c>
      <c r="C21" s="325"/>
      <c r="D21" s="400">
        <v>29</v>
      </c>
      <c r="E21" s="401">
        <v>181.16399999999999</v>
      </c>
      <c r="F21" s="320"/>
      <c r="G21" s="400">
        <v>8</v>
      </c>
      <c r="H21" s="400">
        <v>758.60599999999999</v>
      </c>
      <c r="I21" s="320"/>
      <c r="J21" s="400">
        <v>0</v>
      </c>
      <c r="K21" s="400">
        <v>0</v>
      </c>
      <c r="L21" s="320"/>
      <c r="M21" s="311">
        <f t="shared" si="3"/>
        <v>37</v>
      </c>
      <c r="N21" s="311">
        <f t="shared" si="4"/>
        <v>939.77</v>
      </c>
      <c r="O21" s="209"/>
      <c r="P21" s="208">
        <v>36</v>
      </c>
      <c r="Q21" s="253">
        <v>935.15</v>
      </c>
      <c r="R21" s="209"/>
      <c r="S21" s="412">
        <f t="shared" si="5"/>
        <v>1</v>
      </c>
      <c r="T21" s="413">
        <f t="shared" si="6"/>
        <v>4.6200000000000045</v>
      </c>
    </row>
    <row r="22" spans="2:20" x14ac:dyDescent="0.25">
      <c r="B22" s="402">
        <v>2011</v>
      </c>
      <c r="C22" s="320"/>
      <c r="D22" s="400">
        <v>23</v>
      </c>
      <c r="E22" s="401">
        <v>177.55</v>
      </c>
      <c r="F22" s="320"/>
      <c r="G22" s="400">
        <v>19</v>
      </c>
      <c r="H22" s="400">
        <v>1607.9259999999999</v>
      </c>
      <c r="I22" s="320"/>
      <c r="J22" s="400">
        <v>0</v>
      </c>
      <c r="K22" s="400">
        <v>0</v>
      </c>
      <c r="L22" s="320"/>
      <c r="M22" s="311">
        <f t="shared" si="3"/>
        <v>42</v>
      </c>
      <c r="N22" s="311">
        <f t="shared" si="4"/>
        <v>1785.4759999999999</v>
      </c>
      <c r="O22" s="209"/>
      <c r="P22" s="208">
        <v>40</v>
      </c>
      <c r="Q22" s="253">
        <v>1656.4759999999999</v>
      </c>
      <c r="R22" s="209"/>
      <c r="S22" s="412">
        <f t="shared" si="5"/>
        <v>2</v>
      </c>
      <c r="T22" s="413">
        <f t="shared" si="6"/>
        <v>129</v>
      </c>
    </row>
    <row r="23" spans="2:20" x14ac:dyDescent="0.25">
      <c r="B23" s="402">
        <v>2012</v>
      </c>
      <c r="C23" s="325"/>
      <c r="D23" s="400">
        <v>17</v>
      </c>
      <c r="E23" s="401">
        <v>107.087</v>
      </c>
      <c r="F23" s="320"/>
      <c r="G23" s="400">
        <v>2</v>
      </c>
      <c r="H23" s="400">
        <v>615.23</v>
      </c>
      <c r="I23" s="320"/>
      <c r="J23" s="400">
        <v>0</v>
      </c>
      <c r="K23" s="400">
        <v>0</v>
      </c>
      <c r="L23" s="325"/>
      <c r="M23" s="311">
        <f t="shared" si="3"/>
        <v>19</v>
      </c>
      <c r="N23" s="311">
        <f t="shared" si="4"/>
        <v>722.31700000000001</v>
      </c>
      <c r="O23" s="209"/>
      <c r="P23" s="208">
        <v>18</v>
      </c>
      <c r="Q23" s="253">
        <v>717.18700000000001</v>
      </c>
      <c r="R23" s="209"/>
      <c r="S23" s="412">
        <f t="shared" si="5"/>
        <v>1</v>
      </c>
      <c r="T23" s="413">
        <f t="shared" si="6"/>
        <v>5.1299999999999955</v>
      </c>
    </row>
    <row r="24" spans="2:20" x14ac:dyDescent="0.25">
      <c r="B24" s="402">
        <v>2013</v>
      </c>
      <c r="C24" s="325"/>
      <c r="D24" s="400">
        <v>12</v>
      </c>
      <c r="E24" s="401">
        <v>70.789000000000001</v>
      </c>
      <c r="F24" s="320"/>
      <c r="G24" s="400">
        <v>4</v>
      </c>
      <c r="H24" s="400">
        <v>1025.03</v>
      </c>
      <c r="I24" s="320"/>
      <c r="J24" s="400">
        <v>0</v>
      </c>
      <c r="K24" s="400">
        <v>0</v>
      </c>
      <c r="L24" s="325"/>
      <c r="M24" s="311">
        <f t="shared" si="3"/>
        <v>16</v>
      </c>
      <c r="N24" s="311">
        <f t="shared" si="4"/>
        <v>1095.819</v>
      </c>
      <c r="O24" s="209"/>
      <c r="P24" s="208">
        <v>16</v>
      </c>
      <c r="Q24" s="253">
        <v>1095.819</v>
      </c>
      <c r="R24" s="209"/>
      <c r="S24" s="412">
        <f t="shared" si="5"/>
        <v>0</v>
      </c>
      <c r="T24" s="413">
        <f t="shared" si="6"/>
        <v>0</v>
      </c>
    </row>
    <row r="25" spans="2:20" x14ac:dyDescent="0.25">
      <c r="B25" s="402">
        <v>2014</v>
      </c>
      <c r="C25" s="325"/>
      <c r="D25" s="400">
        <v>16</v>
      </c>
      <c r="E25" s="401">
        <v>130.625</v>
      </c>
      <c r="F25" s="320"/>
      <c r="G25" s="400">
        <v>0</v>
      </c>
      <c r="H25" s="400">
        <v>0</v>
      </c>
      <c r="I25" s="320"/>
      <c r="J25" s="400">
        <v>0</v>
      </c>
      <c r="K25" s="400">
        <v>0</v>
      </c>
      <c r="L25" s="320"/>
      <c r="M25" s="311">
        <f t="shared" si="3"/>
        <v>16</v>
      </c>
      <c r="N25" s="311">
        <f t="shared" si="4"/>
        <v>130.625</v>
      </c>
      <c r="O25" s="209"/>
      <c r="P25" s="208">
        <v>16</v>
      </c>
      <c r="Q25" s="253">
        <v>130.625</v>
      </c>
      <c r="R25" s="209"/>
      <c r="S25" s="412">
        <f t="shared" si="5"/>
        <v>0</v>
      </c>
      <c r="T25" s="413">
        <f t="shared" si="6"/>
        <v>0</v>
      </c>
    </row>
    <row r="26" spans="2:20" x14ac:dyDescent="0.25">
      <c r="B26" s="402">
        <v>2015</v>
      </c>
      <c r="C26" s="320"/>
      <c r="D26" s="400">
        <v>9</v>
      </c>
      <c r="E26" s="401">
        <v>46.37</v>
      </c>
      <c r="F26" s="320"/>
      <c r="G26" s="400">
        <v>0</v>
      </c>
      <c r="H26" s="400">
        <v>0</v>
      </c>
      <c r="I26" s="320"/>
      <c r="J26" s="400">
        <v>0</v>
      </c>
      <c r="K26" s="400">
        <v>0</v>
      </c>
      <c r="L26" s="320"/>
      <c r="M26" s="311">
        <f t="shared" si="3"/>
        <v>9</v>
      </c>
      <c r="N26" s="311">
        <f t="shared" si="4"/>
        <v>46.37</v>
      </c>
      <c r="O26" s="209"/>
      <c r="P26" s="208">
        <v>8</v>
      </c>
      <c r="Q26" s="253">
        <v>43.51</v>
      </c>
      <c r="R26" s="209"/>
      <c r="S26" s="412">
        <f t="shared" si="5"/>
        <v>1</v>
      </c>
      <c r="T26" s="413">
        <f t="shared" si="6"/>
        <v>2.8599999999999994</v>
      </c>
    </row>
    <row r="27" spans="2:20" x14ac:dyDescent="0.25">
      <c r="B27" s="402">
        <v>2016</v>
      </c>
      <c r="C27" s="325"/>
      <c r="D27" s="400">
        <v>14</v>
      </c>
      <c r="E27" s="401">
        <v>89.87</v>
      </c>
      <c r="F27" s="320"/>
      <c r="G27" s="400">
        <v>1</v>
      </c>
      <c r="H27" s="400">
        <v>8.9600000000000009</v>
      </c>
      <c r="I27" s="320"/>
      <c r="J27" s="400">
        <v>0</v>
      </c>
      <c r="K27" s="400">
        <v>0</v>
      </c>
      <c r="L27" s="325"/>
      <c r="M27" s="311">
        <f t="shared" si="3"/>
        <v>15</v>
      </c>
      <c r="N27" s="311">
        <f t="shared" si="4"/>
        <v>98.830000000000013</v>
      </c>
      <c r="O27" s="209"/>
      <c r="P27" s="208">
        <v>15</v>
      </c>
      <c r="Q27" s="253">
        <v>98.830000000000013</v>
      </c>
      <c r="R27" s="209"/>
      <c r="S27" s="412">
        <f t="shared" si="5"/>
        <v>0</v>
      </c>
      <c r="T27" s="413">
        <f t="shared" si="6"/>
        <v>0</v>
      </c>
    </row>
    <row r="28" spans="2:20" x14ac:dyDescent="0.25">
      <c r="B28" s="402">
        <v>2017</v>
      </c>
      <c r="C28" s="325"/>
      <c r="D28" s="400">
        <v>3</v>
      </c>
      <c r="E28" s="401">
        <v>25.23</v>
      </c>
      <c r="F28" s="320"/>
      <c r="G28" s="400">
        <v>0</v>
      </c>
      <c r="H28" s="400">
        <v>0</v>
      </c>
      <c r="I28" s="320"/>
      <c r="J28" s="400">
        <v>0</v>
      </c>
      <c r="K28" s="400">
        <v>0</v>
      </c>
      <c r="L28" s="325"/>
      <c r="M28" s="311">
        <f t="shared" si="3"/>
        <v>3</v>
      </c>
      <c r="N28" s="311">
        <f t="shared" si="4"/>
        <v>25.23</v>
      </c>
      <c r="O28" s="209"/>
      <c r="P28" s="208">
        <v>3</v>
      </c>
      <c r="Q28" s="253">
        <v>25.23</v>
      </c>
      <c r="R28" s="209"/>
      <c r="S28" s="412">
        <f t="shared" ref="S28:S30" si="7">SUM(M28-P28)</f>
        <v>0</v>
      </c>
      <c r="T28" s="413">
        <f t="shared" ref="T28:T30" si="8">SUM(N28-Q28)</f>
        <v>0</v>
      </c>
    </row>
    <row r="29" spans="2:20" x14ac:dyDescent="0.25">
      <c r="B29" s="402">
        <v>2018</v>
      </c>
      <c r="C29" s="325"/>
      <c r="D29" s="400">
        <v>6</v>
      </c>
      <c r="E29" s="401">
        <v>54.23</v>
      </c>
      <c r="F29" s="320"/>
      <c r="G29" s="400">
        <v>0</v>
      </c>
      <c r="H29" s="400">
        <v>0</v>
      </c>
      <c r="I29" s="320"/>
      <c r="J29" s="400">
        <v>0</v>
      </c>
      <c r="K29" s="400">
        <v>0</v>
      </c>
      <c r="L29" s="325"/>
      <c r="M29" s="311">
        <f t="shared" si="3"/>
        <v>6</v>
      </c>
      <c r="N29" s="311">
        <f t="shared" si="4"/>
        <v>54.23</v>
      </c>
      <c r="O29" s="209"/>
      <c r="P29" s="208">
        <v>6</v>
      </c>
      <c r="Q29" s="253">
        <v>54.23</v>
      </c>
      <c r="R29" s="209"/>
      <c r="S29" s="412">
        <f t="shared" si="7"/>
        <v>0</v>
      </c>
      <c r="T29" s="413">
        <f t="shared" si="8"/>
        <v>0</v>
      </c>
    </row>
    <row r="30" spans="2:20" x14ac:dyDescent="0.25">
      <c r="B30" s="402">
        <v>2019</v>
      </c>
      <c r="C30" s="325"/>
      <c r="D30" s="400">
        <v>2</v>
      </c>
      <c r="E30" s="401">
        <v>17.52</v>
      </c>
      <c r="F30" s="320"/>
      <c r="G30" s="400">
        <v>0</v>
      </c>
      <c r="H30" s="400">
        <v>0</v>
      </c>
      <c r="I30" s="320"/>
      <c r="J30" s="400">
        <v>0</v>
      </c>
      <c r="K30" s="400">
        <v>0</v>
      </c>
      <c r="L30" s="325"/>
      <c r="M30" s="311">
        <f t="shared" si="3"/>
        <v>2</v>
      </c>
      <c r="N30" s="311">
        <f t="shared" si="4"/>
        <v>17.52</v>
      </c>
      <c r="O30" s="209"/>
      <c r="P30" s="208">
        <v>2</v>
      </c>
      <c r="Q30" s="253">
        <v>17.52</v>
      </c>
      <c r="R30" s="209"/>
      <c r="S30" s="412">
        <f t="shared" si="7"/>
        <v>0</v>
      </c>
      <c r="T30" s="413">
        <f t="shared" si="8"/>
        <v>0</v>
      </c>
    </row>
    <row r="31" spans="2:20" x14ac:dyDescent="0.25">
      <c r="B31" s="402">
        <v>2020</v>
      </c>
      <c r="C31" s="325"/>
      <c r="D31" s="400">
        <v>2</v>
      </c>
      <c r="E31" s="401">
        <v>7.5</v>
      </c>
      <c r="F31" s="320"/>
      <c r="G31" s="400">
        <v>0</v>
      </c>
      <c r="H31" s="400">
        <v>0</v>
      </c>
      <c r="I31" s="320"/>
      <c r="J31" s="400">
        <v>0</v>
      </c>
      <c r="K31" s="400">
        <v>0</v>
      </c>
      <c r="L31" s="325"/>
      <c r="M31" s="311">
        <f t="shared" si="3"/>
        <v>2</v>
      </c>
      <c r="N31" s="311">
        <f t="shared" si="4"/>
        <v>7.5</v>
      </c>
      <c r="O31" s="209"/>
      <c r="P31" s="208">
        <v>2</v>
      </c>
      <c r="Q31" s="253">
        <v>7.5</v>
      </c>
      <c r="R31" s="209"/>
      <c r="S31" s="412">
        <f t="shared" si="5"/>
        <v>0</v>
      </c>
      <c r="T31" s="413">
        <f t="shared" si="6"/>
        <v>0</v>
      </c>
    </row>
    <row r="32" spans="2:20" ht="9.65" customHeight="1" x14ac:dyDescent="0.25">
      <c r="O32" s="209"/>
      <c r="P32" s="51"/>
      <c r="Q32" s="51"/>
      <c r="R32" s="209"/>
      <c r="S32" s="266"/>
      <c r="T32" s="266"/>
    </row>
    <row r="33" spans="1:20" ht="14" x14ac:dyDescent="0.3">
      <c r="D33" s="404" t="s">
        <v>348</v>
      </c>
      <c r="E33" s="405" t="s">
        <v>356</v>
      </c>
      <c r="F33" s="405"/>
      <c r="G33" s="405"/>
      <c r="H33" s="405"/>
      <c r="I33" s="405"/>
      <c r="J33" s="405"/>
      <c r="K33" s="405"/>
      <c r="L33" s="405"/>
      <c r="M33" s="405"/>
      <c r="N33" s="405"/>
      <c r="O33" s="209"/>
      <c r="P33" s="51"/>
      <c r="Q33" s="51"/>
      <c r="R33" s="209"/>
      <c r="S33" s="266"/>
      <c r="T33" s="266"/>
    </row>
    <row r="34" spans="1:20" ht="14" x14ac:dyDescent="0.25">
      <c r="O34" s="209"/>
      <c r="P34" s="51"/>
      <c r="Q34" s="51"/>
      <c r="R34" s="209"/>
      <c r="S34" s="266"/>
      <c r="T34" s="266"/>
    </row>
    <row r="35" spans="1:20" s="200" customFormat="1" ht="28" x14ac:dyDescent="0.25">
      <c r="A35" s="314"/>
      <c r="B35" s="329" t="s">
        <v>352</v>
      </c>
      <c r="C35" s="199"/>
      <c r="D35" s="331">
        <f>SUM(D8:D31)</f>
        <v>237</v>
      </c>
      <c r="E35" s="331">
        <f>SUM(E8:E31)</f>
        <v>1665.808</v>
      </c>
      <c r="F35" s="199"/>
      <c r="G35" s="331">
        <f t="shared" ref="G35:H35" si="9">SUM(G8:G31)</f>
        <v>54</v>
      </c>
      <c r="H35" s="331">
        <f t="shared" si="9"/>
        <v>9093.1889999999985</v>
      </c>
      <c r="I35" s="199"/>
      <c r="J35" s="331">
        <f>SUM(J8:J31)</f>
        <v>0</v>
      </c>
      <c r="K35" s="331">
        <f>SUM(K8:K31)</f>
        <v>0</v>
      </c>
      <c r="L35" s="199"/>
      <c r="M35" s="330">
        <f>SUM(M8:M31)</f>
        <v>291</v>
      </c>
      <c r="N35" s="330">
        <f>SUM(N8:N31)</f>
        <v>10758.996999999999</v>
      </c>
      <c r="O35" s="209"/>
      <c r="P35" s="409">
        <f>SUM(P8:P31)</f>
        <v>284</v>
      </c>
      <c r="Q35" s="409">
        <f>SUM(Q8:Q31)</f>
        <v>10600.067999999999</v>
      </c>
      <c r="R35" s="77"/>
      <c r="S35" s="410">
        <f>SUM(M35-P35)</f>
        <v>7</v>
      </c>
      <c r="T35" s="411">
        <f>SUM(N35-Q35)</f>
        <v>158.92900000000009</v>
      </c>
    </row>
    <row r="36" spans="1:20" ht="9.65" customHeight="1" x14ac:dyDescent="0.35"/>
    <row r="38" spans="1:20" ht="20" x14ac:dyDescent="0.35">
      <c r="C38" s="399"/>
      <c r="D38" s="565" t="s">
        <v>410</v>
      </c>
      <c r="E38" s="565"/>
      <c r="F38" s="565"/>
      <c r="G38" s="565"/>
      <c r="H38" s="565"/>
      <c r="I38" s="566">
        <f>'Annual Capacity'!M1</f>
        <v>45838</v>
      </c>
      <c r="J38" s="566"/>
      <c r="K38" s="566"/>
      <c r="L38" s="302"/>
      <c r="M38" s="281"/>
      <c r="N38" s="281"/>
      <c r="O38" s="251"/>
      <c r="P38" s="251"/>
      <c r="Q38" s="251"/>
      <c r="R38" s="251"/>
      <c r="S38" s="337"/>
      <c r="T38" s="337"/>
    </row>
    <row r="39" spans="1:20" ht="18" x14ac:dyDescent="0.35">
      <c r="B39" s="298"/>
      <c r="C39" s="1"/>
      <c r="D39" s="1"/>
      <c r="E39" s="1"/>
      <c r="F39" s="1"/>
      <c r="G39" s="1"/>
      <c r="H39" s="1"/>
      <c r="I39" s="1"/>
      <c r="J39" s="1"/>
      <c r="K39" s="1"/>
      <c r="L39" s="1"/>
      <c r="M39" s="281"/>
      <c r="N39" s="281"/>
      <c r="O39" s="108"/>
      <c r="P39" s="108"/>
      <c r="Q39" s="108"/>
      <c r="R39" s="108"/>
      <c r="T39" s="264"/>
    </row>
    <row r="40" spans="1:20" ht="13.75" customHeight="1" x14ac:dyDescent="0.3">
      <c r="B40" s="315"/>
      <c r="C40" s="6"/>
      <c r="D40" s="514" t="s">
        <v>72</v>
      </c>
      <c r="E40" s="514"/>
      <c r="F40" s="6"/>
      <c r="G40" s="536" t="s">
        <v>9</v>
      </c>
      <c r="H40" s="537"/>
      <c r="I40" s="6"/>
      <c r="J40" s="514" t="s">
        <v>71</v>
      </c>
      <c r="K40" s="514"/>
      <c r="L40" s="6"/>
      <c r="M40" s="561" t="str">
        <f>M3</f>
        <v>Total of All Projects               as 06/30/2025 (kW)</v>
      </c>
      <c r="N40" s="562"/>
      <c r="O40" s="108"/>
      <c r="P40" s="567"/>
      <c r="Q40" s="567"/>
      <c r="R40" s="108"/>
      <c r="S40" s="550"/>
      <c r="T40" s="550"/>
    </row>
    <row r="41" spans="1:20" ht="25.25" customHeight="1" x14ac:dyDescent="0.3">
      <c r="B41" s="318"/>
      <c r="C41" s="6"/>
      <c r="D41" s="514"/>
      <c r="E41" s="514"/>
      <c r="F41" s="6"/>
      <c r="G41" s="532" t="s">
        <v>66</v>
      </c>
      <c r="H41" s="533"/>
      <c r="I41" s="6"/>
      <c r="J41" s="514"/>
      <c r="K41" s="514"/>
      <c r="L41" s="6"/>
      <c r="M41" s="563"/>
      <c r="N41" s="564"/>
      <c r="O41" s="108"/>
      <c r="P41" s="568"/>
      <c r="Q41" s="568"/>
      <c r="R41" s="108"/>
      <c r="S41" s="551"/>
      <c r="T41" s="551"/>
    </row>
    <row r="42" spans="1:20" ht="42" x14ac:dyDescent="0.25">
      <c r="B42" s="6"/>
      <c r="C42" s="44"/>
      <c r="D42" s="59" t="s">
        <v>8</v>
      </c>
      <c r="E42" s="59" t="s">
        <v>10</v>
      </c>
      <c r="F42" s="44"/>
      <c r="G42" s="59" t="s">
        <v>8</v>
      </c>
      <c r="H42" s="59" t="s">
        <v>10</v>
      </c>
      <c r="I42" s="44"/>
      <c r="J42" s="59" t="s">
        <v>8</v>
      </c>
      <c r="K42" s="59" t="s">
        <v>10</v>
      </c>
      <c r="L42" s="44"/>
      <c r="M42" s="351" t="s">
        <v>7</v>
      </c>
      <c r="N42" s="351" t="s">
        <v>11</v>
      </c>
      <c r="O42" s="209"/>
      <c r="P42" s="50" t="s">
        <v>7</v>
      </c>
      <c r="Q42" s="50" t="s">
        <v>22</v>
      </c>
      <c r="R42" s="209"/>
      <c r="S42" s="265" t="s">
        <v>7</v>
      </c>
      <c r="T42" s="265" t="s">
        <v>22</v>
      </c>
    </row>
    <row r="43" spans="1:20" ht="5" customHeight="1" x14ac:dyDescent="0.25">
      <c r="B43" s="6"/>
      <c r="C43" s="44"/>
      <c r="D43" s="44"/>
      <c r="E43" s="44"/>
      <c r="F43" s="44"/>
      <c r="G43" s="44"/>
      <c r="H43" s="44"/>
      <c r="I43" s="44"/>
      <c r="J43" s="44"/>
      <c r="K43" s="44"/>
      <c r="L43" s="44"/>
      <c r="M43" s="44"/>
      <c r="N43" s="44"/>
      <c r="O43" s="209"/>
      <c r="P43" s="51"/>
      <c r="Q43" s="51"/>
      <c r="R43" s="209"/>
      <c r="S43" s="266"/>
      <c r="T43" s="266"/>
    </row>
    <row r="44" spans="1:20" x14ac:dyDescent="0.25">
      <c r="B44" s="403">
        <v>2020</v>
      </c>
      <c r="C44" s="325"/>
      <c r="D44" s="400">
        <v>1</v>
      </c>
      <c r="E44" s="401">
        <v>9.92</v>
      </c>
      <c r="F44" s="320"/>
      <c r="G44" s="400">
        <v>0</v>
      </c>
      <c r="H44" s="400">
        <v>0</v>
      </c>
      <c r="I44" s="320"/>
      <c r="J44" s="400">
        <v>0</v>
      </c>
      <c r="K44" s="400">
        <v>0</v>
      </c>
      <c r="L44" s="325"/>
      <c r="M44" s="311">
        <f t="shared" ref="M44:N46" si="10">SUM(D44+G44+J44)</f>
        <v>1</v>
      </c>
      <c r="N44" s="311">
        <f t="shared" si="10"/>
        <v>9.92</v>
      </c>
      <c r="O44" s="209"/>
      <c r="P44" s="208">
        <v>1</v>
      </c>
      <c r="Q44" s="253">
        <v>9.92</v>
      </c>
      <c r="R44" s="209"/>
      <c r="S44" s="412">
        <f t="shared" ref="S44:S46" si="11">SUM(M44-P44)</f>
        <v>0</v>
      </c>
      <c r="T44" s="413">
        <f t="shared" ref="T44:T46" si="12">SUM(N44-Q44)</f>
        <v>0</v>
      </c>
    </row>
    <row r="45" spans="1:20" x14ac:dyDescent="0.25">
      <c r="B45" s="402">
        <v>2021</v>
      </c>
      <c r="C45" s="325"/>
      <c r="D45" s="400">
        <v>2</v>
      </c>
      <c r="E45" s="401">
        <v>24.51</v>
      </c>
      <c r="F45" s="320"/>
      <c r="G45" s="400">
        <v>0</v>
      </c>
      <c r="H45" s="400">
        <v>0</v>
      </c>
      <c r="I45" s="320"/>
      <c r="J45" s="400">
        <v>0</v>
      </c>
      <c r="K45" s="400">
        <v>0</v>
      </c>
      <c r="L45" s="325"/>
      <c r="M45" s="311">
        <f t="shared" si="10"/>
        <v>2</v>
      </c>
      <c r="N45" s="311">
        <f t="shared" si="10"/>
        <v>24.51</v>
      </c>
      <c r="O45" s="209"/>
      <c r="P45" s="208">
        <v>2</v>
      </c>
      <c r="Q45" s="253">
        <v>24.51</v>
      </c>
      <c r="R45" s="209"/>
      <c r="S45" s="412">
        <f t="shared" ref="S45" si="13">SUM(M45-P45)</f>
        <v>0</v>
      </c>
      <c r="T45" s="413">
        <f t="shared" ref="T45" si="14">SUM(N45-Q45)</f>
        <v>0</v>
      </c>
    </row>
    <row r="46" spans="1:20" x14ac:dyDescent="0.25">
      <c r="B46" s="402">
        <v>2022</v>
      </c>
      <c r="C46" s="325"/>
      <c r="D46" s="400">
        <v>1</v>
      </c>
      <c r="E46" s="401">
        <v>10.050000000000001</v>
      </c>
      <c r="F46" s="320"/>
      <c r="G46" s="400">
        <v>0</v>
      </c>
      <c r="H46" s="400">
        <v>0</v>
      </c>
      <c r="I46" s="320"/>
      <c r="J46" s="400">
        <v>0</v>
      </c>
      <c r="K46" s="400">
        <v>0</v>
      </c>
      <c r="L46" s="325"/>
      <c r="M46" s="311">
        <f t="shared" si="10"/>
        <v>1</v>
      </c>
      <c r="N46" s="311">
        <f t="shared" si="10"/>
        <v>10.050000000000001</v>
      </c>
      <c r="O46" s="209"/>
      <c r="P46" s="208">
        <v>1</v>
      </c>
      <c r="Q46" s="253">
        <v>10.050000000000001</v>
      </c>
      <c r="R46" s="209"/>
      <c r="S46" s="412">
        <f t="shared" si="11"/>
        <v>0</v>
      </c>
      <c r="T46" s="413">
        <f t="shared" si="12"/>
        <v>0</v>
      </c>
    </row>
    <row r="47" spans="1:20" ht="9.65" customHeight="1" x14ac:dyDescent="0.25">
      <c r="O47" s="209"/>
      <c r="P47" s="51"/>
      <c r="Q47" s="51"/>
      <c r="R47" s="209"/>
      <c r="S47" s="266"/>
      <c r="T47" s="266"/>
    </row>
    <row r="48" spans="1:20" ht="14" x14ac:dyDescent="0.3">
      <c r="D48" s="404" t="s">
        <v>357</v>
      </c>
      <c r="E48" s="405" t="s">
        <v>358</v>
      </c>
      <c r="F48" s="405"/>
      <c r="G48" s="405"/>
      <c r="H48" s="405"/>
      <c r="I48" s="405"/>
      <c r="J48" s="405"/>
      <c r="K48" s="405"/>
      <c r="L48" s="405"/>
      <c r="M48" s="405"/>
      <c r="N48" s="405"/>
      <c r="O48" s="209"/>
      <c r="P48" s="51"/>
      <c r="Q48" s="51"/>
      <c r="R48" s="209"/>
      <c r="S48" s="266"/>
      <c r="T48" s="266"/>
    </row>
    <row r="49" spans="1:23" ht="14" x14ac:dyDescent="0.25">
      <c r="O49" s="209"/>
      <c r="P49" s="51"/>
      <c r="Q49" s="51"/>
      <c r="R49" s="209"/>
      <c r="S49" s="266"/>
      <c r="T49" s="266"/>
    </row>
    <row r="50" spans="1:23" s="200" customFormat="1" ht="28" x14ac:dyDescent="0.25">
      <c r="A50" s="314"/>
      <c r="B50" s="329" t="s">
        <v>351</v>
      </c>
      <c r="C50" s="199"/>
      <c r="D50" s="331">
        <f>SUM(D44:D46)</f>
        <v>4</v>
      </c>
      <c r="E50" s="331">
        <f>SUM(E44:E46)</f>
        <v>44.480000000000004</v>
      </c>
      <c r="F50" s="199"/>
      <c r="G50" s="331">
        <f t="shared" ref="G50:H50" si="15">SUM(G44:G46)</f>
        <v>0</v>
      </c>
      <c r="H50" s="331">
        <f t="shared" si="15"/>
        <v>0</v>
      </c>
      <c r="I50" s="199"/>
      <c r="J50" s="331">
        <f>SUM(J44:J46)</f>
        <v>0</v>
      </c>
      <c r="K50" s="331">
        <f>SUM(K44:K46)</f>
        <v>0</v>
      </c>
      <c r="L50" s="199"/>
      <c r="M50" s="330">
        <f>SUM(M44:M46)</f>
        <v>4</v>
      </c>
      <c r="N50" s="330">
        <f>SUM(N44:N46)</f>
        <v>44.480000000000004</v>
      </c>
      <c r="O50" s="209"/>
      <c r="P50" s="409">
        <f>SUM(P44:P46)</f>
        <v>4</v>
      </c>
      <c r="Q50" s="409">
        <f>SUM(Q44:Q46)</f>
        <v>44.480000000000004</v>
      </c>
      <c r="R50" s="77"/>
      <c r="S50" s="410">
        <f>SUM(M50-P50)</f>
        <v>0</v>
      </c>
      <c r="T50" s="411">
        <f>SUM(N50-Q50)</f>
        <v>0</v>
      </c>
    </row>
    <row r="52" spans="1:23" s="48" customFormat="1" ht="42.5" thickBot="1" x14ac:dyDescent="0.3">
      <c r="A52" s="316"/>
      <c r="B52" s="437" t="s">
        <v>353</v>
      </c>
      <c r="C52" s="198"/>
      <c r="D52" s="438">
        <f>SUM(D35+D50)</f>
        <v>241</v>
      </c>
      <c r="E52" s="439">
        <f>SUM(E35+E50)</f>
        <v>1710.288</v>
      </c>
      <c r="F52" s="199"/>
      <c r="G52" s="439">
        <f t="shared" ref="G52:H52" si="16">SUM(G35+G50)</f>
        <v>54</v>
      </c>
      <c r="H52" s="439">
        <f t="shared" si="16"/>
        <v>9093.1889999999985</v>
      </c>
      <c r="I52" s="199"/>
      <c r="J52" s="439">
        <f t="shared" ref="J52:K52" si="17">SUM(J35+J50)</f>
        <v>0</v>
      </c>
      <c r="K52" s="439">
        <f t="shared" si="17"/>
        <v>0</v>
      </c>
      <c r="L52" s="199"/>
      <c r="M52" s="439">
        <f t="shared" ref="M52:N52" si="18">SUM(M35+M50)</f>
        <v>295</v>
      </c>
      <c r="N52" s="439">
        <f t="shared" si="18"/>
        <v>10803.476999999999</v>
      </c>
      <c r="O52" s="199"/>
      <c r="P52" s="441">
        <f>SUM(P35+P50)</f>
        <v>288</v>
      </c>
      <c r="Q52" s="441">
        <f>SUM(Q35+Q50)</f>
        <v>10644.547999999999</v>
      </c>
      <c r="R52" s="8"/>
      <c r="S52" s="440">
        <f>SUM(S35+S50)</f>
        <v>7</v>
      </c>
      <c r="T52" s="440">
        <f>SUM(T35+T50)</f>
        <v>158.92900000000009</v>
      </c>
      <c r="U52" s="200"/>
      <c r="V52" s="436"/>
      <c r="W52" s="436"/>
    </row>
    <row r="53" spans="1:23" ht="15" thickTop="1" x14ac:dyDescent="0.35"/>
  </sheetData>
  <mergeCells count="18">
    <mergeCell ref="B1:N1"/>
    <mergeCell ref="P1:Q1"/>
    <mergeCell ref="M40:N41"/>
    <mergeCell ref="P40:Q41"/>
    <mergeCell ref="P3:Q4"/>
    <mergeCell ref="S3:T4"/>
    <mergeCell ref="M3:N4"/>
    <mergeCell ref="G4:H4"/>
    <mergeCell ref="D3:E4"/>
    <mergeCell ref="S40:T41"/>
    <mergeCell ref="G41:H41"/>
    <mergeCell ref="D38:H38"/>
    <mergeCell ref="I38:K38"/>
    <mergeCell ref="D40:E41"/>
    <mergeCell ref="G40:H40"/>
    <mergeCell ref="J40:K41"/>
    <mergeCell ref="G3:H3"/>
    <mergeCell ref="J3:K4"/>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0"/>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49" t="s">
        <v>339</v>
      </c>
      <c r="B1" s="549"/>
      <c r="C1" s="192">
        <f>'Annual Capacity'!M1</f>
        <v>45838</v>
      </c>
      <c r="D1" s="299"/>
      <c r="E1" s="119"/>
      <c r="F1" s="119"/>
      <c r="G1" s="119"/>
      <c r="H1" s="119"/>
      <c r="I1" s="119"/>
      <c r="J1" s="135"/>
    </row>
    <row r="2" spans="1:15" ht="24" customHeight="1" x14ac:dyDescent="0.3">
      <c r="A2" s="588" t="s">
        <v>360</v>
      </c>
      <c r="B2" s="588"/>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Capacity'!D86+'Annual Capacity'!M86)</f>
        <v>219969</v>
      </c>
      <c r="C5" s="69">
        <f>SUM('Annual Capacity'!E86+'Annual Capacity'!N86)</f>
        <v>4168546.358</v>
      </c>
      <c r="D5" s="29">
        <f>C5/$C$9</f>
        <v>0.8064485442035445</v>
      </c>
    </row>
    <row r="6" spans="1:15" x14ac:dyDescent="0.3">
      <c r="A6" s="10" t="s">
        <v>390</v>
      </c>
      <c r="B6" s="72">
        <f>'Annual Capacity'!P86</f>
        <v>0</v>
      </c>
      <c r="C6" s="69">
        <f>'Annual Capacity'!Q86</f>
        <v>0</v>
      </c>
      <c r="D6" s="29">
        <f>C6/$C$9</f>
        <v>0</v>
      </c>
    </row>
    <row r="7" spans="1:15" x14ac:dyDescent="0.3">
      <c r="A7" s="10" t="s">
        <v>25</v>
      </c>
      <c r="B7" s="72">
        <f>'Annual Capacity'!S86</f>
        <v>193</v>
      </c>
      <c r="C7" s="69">
        <f>'Annual Capacity'!T86</f>
        <v>820046.125</v>
      </c>
      <c r="D7" s="29">
        <f>C7/$C$9</f>
        <v>0.15864643136733658</v>
      </c>
    </row>
    <row r="8" spans="1:15" x14ac:dyDescent="0.3">
      <c r="A8" s="10" t="s">
        <v>299</v>
      </c>
      <c r="B8" s="72">
        <f>'Annual Capacity'!V86</f>
        <v>118</v>
      </c>
      <c r="C8" s="69">
        <f>'Annual Capacity'!W86</f>
        <v>180424.66999999998</v>
      </c>
      <c r="D8" s="29">
        <f>C8/$C$9</f>
        <v>3.4905024429118969E-2</v>
      </c>
    </row>
    <row r="9" spans="1:15" x14ac:dyDescent="0.3">
      <c r="A9" s="2" t="s">
        <v>0</v>
      </c>
      <c r="B9" s="73">
        <f>SUM(B5:B8)</f>
        <v>220280</v>
      </c>
      <c r="C9" s="70">
        <f>SUM(C5:C8)</f>
        <v>5169017.1529999999</v>
      </c>
      <c r="D9" s="71">
        <f>SUM(D5:D8)</f>
        <v>1</v>
      </c>
    </row>
    <row r="10" spans="1:15" ht="18" x14ac:dyDescent="0.3">
      <c r="E10" s="120"/>
      <c r="F10" s="120"/>
      <c r="G10" s="120"/>
      <c r="H10" s="120"/>
      <c r="I10" s="120"/>
      <c r="J10" s="120"/>
      <c r="K10" s="120"/>
    </row>
    <row r="11" spans="1:15" ht="20" x14ac:dyDescent="0.3">
      <c r="A11" s="549" t="s">
        <v>294</v>
      </c>
      <c r="B11" s="549"/>
      <c r="C11" s="549"/>
      <c r="D11" s="549"/>
    </row>
    <row r="12" spans="1:15" ht="6" customHeight="1" x14ac:dyDescent="0.35">
      <c r="A12" s="9"/>
    </row>
    <row r="13" spans="1:15" ht="15.5" x14ac:dyDescent="0.35">
      <c r="A13" s="9"/>
      <c r="B13" s="590" t="s">
        <v>313</v>
      </c>
      <c r="C13" s="590"/>
      <c r="D13" s="590"/>
      <c r="F13" s="579" t="s">
        <v>314</v>
      </c>
      <c r="G13" s="580"/>
      <c r="H13" s="581"/>
      <c r="I13" s="359"/>
      <c r="J13" s="579" t="s">
        <v>328</v>
      </c>
      <c r="K13" s="580"/>
      <c r="L13" s="581"/>
      <c r="M13" s="574" t="s">
        <v>338</v>
      </c>
      <c r="N13" s="575"/>
      <c r="O13" s="576"/>
    </row>
    <row r="14" spans="1:15" ht="42" x14ac:dyDescent="0.3">
      <c r="A14" s="42" t="s">
        <v>63</v>
      </c>
      <c r="B14" s="40" t="s">
        <v>27</v>
      </c>
      <c r="C14" s="39" t="s">
        <v>59</v>
      </c>
      <c r="D14" s="39" t="s">
        <v>21</v>
      </c>
      <c r="F14" s="40" t="s">
        <v>27</v>
      </c>
      <c r="G14" s="39" t="s">
        <v>59</v>
      </c>
      <c r="H14" s="39" t="s">
        <v>21</v>
      </c>
      <c r="I14" s="360"/>
      <c r="J14" s="40" t="s">
        <v>27</v>
      </c>
      <c r="K14" s="39" t="s">
        <v>59</v>
      </c>
      <c r="L14" s="39" t="s">
        <v>21</v>
      </c>
      <c r="M14" s="40" t="s">
        <v>27</v>
      </c>
      <c r="N14" s="39" t="s">
        <v>59</v>
      </c>
      <c r="O14" s="39" t="s">
        <v>21</v>
      </c>
    </row>
    <row r="15" spans="1:15" x14ac:dyDescent="0.3">
      <c r="A15" s="10" t="s">
        <v>3</v>
      </c>
      <c r="B15" s="128">
        <v>4968</v>
      </c>
      <c r="C15" s="129">
        <v>1203969.085</v>
      </c>
      <c r="D15" s="29">
        <f t="shared" ref="D15:D26" si="0">C15/$C$27</f>
        <v>0.45941902692743103</v>
      </c>
      <c r="F15" s="128">
        <v>1208</v>
      </c>
      <c r="G15" s="129">
        <v>362906.9</v>
      </c>
      <c r="H15" s="29">
        <f t="shared" ref="H15:H26" si="1">G15/$G$27</f>
        <v>0.48760174210112289</v>
      </c>
      <c r="I15" s="361"/>
      <c r="J15" s="128">
        <v>826</v>
      </c>
      <c r="K15" s="129">
        <v>175276.92499999999</v>
      </c>
      <c r="L15" s="29">
        <f>K15/$K$27</f>
        <v>0.21810287106408555</v>
      </c>
      <c r="M15" s="158">
        <f>SUM(B15+F15+J15)</f>
        <v>7002</v>
      </c>
      <c r="N15" s="158">
        <f>SUM(C15+G15+K15)</f>
        <v>1742152.91</v>
      </c>
      <c r="O15" s="159">
        <f t="shared" ref="O15:O26" si="2">N15/$N$27</f>
        <v>0.41792815967295982</v>
      </c>
    </row>
    <row r="16" spans="1:15" x14ac:dyDescent="0.3">
      <c r="A16" s="10" t="s">
        <v>1</v>
      </c>
      <c r="B16" s="130">
        <v>187</v>
      </c>
      <c r="C16" s="129">
        <v>9919.0310000000009</v>
      </c>
      <c r="D16" s="29">
        <f t="shared" si="0"/>
        <v>3.7849739057735222E-3</v>
      </c>
      <c r="F16" s="128">
        <v>13</v>
      </c>
      <c r="G16" s="129">
        <v>988.69</v>
      </c>
      <c r="H16" s="29">
        <f t="shared" si="1"/>
        <v>1.3284039691666353E-3</v>
      </c>
      <c r="I16" s="361"/>
      <c r="J16" s="128">
        <v>15</v>
      </c>
      <c r="K16" s="129">
        <v>443.57</v>
      </c>
      <c r="L16" s="29">
        <f>K16/$K$27</f>
        <v>5.519488119608239E-4</v>
      </c>
      <c r="M16" s="158">
        <f t="shared" ref="M16:M26" si="3">SUM(B16+F16+J16)</f>
        <v>215</v>
      </c>
      <c r="N16" s="158">
        <f>SUM(C16+G16+K16)</f>
        <v>11351.291000000001</v>
      </c>
      <c r="O16" s="159">
        <f t="shared" si="2"/>
        <v>2.7230813841376488E-3</v>
      </c>
    </row>
    <row r="17" spans="1:15" x14ac:dyDescent="0.3">
      <c r="A17" s="10" t="s">
        <v>61</v>
      </c>
      <c r="B17" s="130">
        <v>100</v>
      </c>
      <c r="C17" s="129">
        <v>29250.197</v>
      </c>
      <c r="D17" s="29">
        <f t="shared" si="0"/>
        <v>1.1161496761501698E-2</v>
      </c>
      <c r="F17" s="128">
        <v>48</v>
      </c>
      <c r="G17" s="129">
        <v>47196.89</v>
      </c>
      <c r="H17" s="29">
        <f t="shared" si="1"/>
        <v>6.3413745469582047E-2</v>
      </c>
      <c r="I17" s="361"/>
      <c r="J17" s="128">
        <v>5</v>
      </c>
      <c r="K17" s="129">
        <v>5316.57</v>
      </c>
      <c r="L17" s="29">
        <f t="shared" ref="L17:L26" si="4">K17/$K$27</f>
        <v>6.6155837752926421E-3</v>
      </c>
      <c r="M17" s="158">
        <f t="shared" si="3"/>
        <v>153</v>
      </c>
      <c r="N17" s="158">
        <f>SUM(C17+G17+K17)</f>
        <v>81763.657000000007</v>
      </c>
      <c r="O17" s="159">
        <f t="shared" si="2"/>
        <v>1.9614429079099105E-2</v>
      </c>
    </row>
    <row r="18" spans="1:15" x14ac:dyDescent="0.3">
      <c r="A18" s="10" t="s">
        <v>28</v>
      </c>
      <c r="B18" s="130">
        <v>274</v>
      </c>
      <c r="C18" s="129">
        <v>56241.112999999998</v>
      </c>
      <c r="D18" s="29">
        <f t="shared" si="0"/>
        <v>2.1460881122022903E-2</v>
      </c>
      <c r="F18" s="128">
        <v>16</v>
      </c>
      <c r="G18" s="129">
        <v>6867.46</v>
      </c>
      <c r="H18" s="29">
        <f t="shared" si="1"/>
        <v>9.2271198475691076E-3</v>
      </c>
      <c r="I18" s="361"/>
      <c r="J18" s="128">
        <v>29</v>
      </c>
      <c r="K18" s="129">
        <v>5864.16</v>
      </c>
      <c r="L18" s="29">
        <f t="shared" si="4"/>
        <v>7.296968111342483E-3</v>
      </c>
      <c r="M18" s="158">
        <f t="shared" si="3"/>
        <v>319</v>
      </c>
      <c r="N18" s="158">
        <f t="shared" ref="N18:N26" si="5">SUM(C18+G18+K18)</f>
        <v>68972.732999999993</v>
      </c>
      <c r="O18" s="159">
        <f t="shared" si="2"/>
        <v>1.6545991574473461E-2</v>
      </c>
    </row>
    <row r="19" spans="1:15" x14ac:dyDescent="0.3">
      <c r="A19" s="10" t="s">
        <v>2</v>
      </c>
      <c r="B19" s="130">
        <v>703</v>
      </c>
      <c r="C19" s="129">
        <v>54027.419000000002</v>
      </c>
      <c r="D19" s="29">
        <f t="shared" si="0"/>
        <v>2.0616164130477319E-2</v>
      </c>
      <c r="F19" s="128">
        <v>99</v>
      </c>
      <c r="G19" s="129">
        <v>8786.74</v>
      </c>
      <c r="H19" s="29">
        <f t="shared" si="1"/>
        <v>1.1805864620897591E-2</v>
      </c>
      <c r="I19" s="361"/>
      <c r="J19" s="128">
        <v>72</v>
      </c>
      <c r="K19" s="129">
        <v>5689.96</v>
      </c>
      <c r="L19" s="29">
        <f t="shared" si="4"/>
        <v>7.080205293650629E-3</v>
      </c>
      <c r="M19" s="158">
        <f t="shared" si="3"/>
        <v>874</v>
      </c>
      <c r="N19" s="158">
        <f t="shared" si="5"/>
        <v>68504.119000000006</v>
      </c>
      <c r="O19" s="159">
        <f t="shared" si="2"/>
        <v>1.6433574928671126E-2</v>
      </c>
    </row>
    <row r="20" spans="1:15" x14ac:dyDescent="0.3">
      <c r="A20" s="10" t="s">
        <v>290</v>
      </c>
      <c r="B20" s="130">
        <v>13</v>
      </c>
      <c r="C20" s="129">
        <v>1229.587</v>
      </c>
      <c r="D20" s="29">
        <f t="shared" si="0"/>
        <v>4.6919449186904921E-4</v>
      </c>
      <c r="F20" s="128">
        <v>7</v>
      </c>
      <c r="G20" s="129">
        <v>14748.65</v>
      </c>
      <c r="H20" s="29">
        <f t="shared" si="1"/>
        <v>1.9816287410461816E-2</v>
      </c>
      <c r="I20" s="361"/>
      <c r="J20" s="128">
        <v>0</v>
      </c>
      <c r="K20" s="129">
        <v>0</v>
      </c>
      <c r="L20" s="29">
        <f t="shared" si="4"/>
        <v>0</v>
      </c>
      <c r="M20" s="158">
        <f t="shared" si="3"/>
        <v>20</v>
      </c>
      <c r="N20" s="158">
        <f t="shared" si="5"/>
        <v>15978.236999999999</v>
      </c>
      <c r="O20" s="159">
        <f t="shared" si="2"/>
        <v>3.8330476882355836E-3</v>
      </c>
    </row>
    <row r="21" spans="1:15" x14ac:dyDescent="0.3">
      <c r="A21" s="10" t="s">
        <v>291</v>
      </c>
      <c r="B21" s="130">
        <v>52</v>
      </c>
      <c r="C21" s="129">
        <v>28850.492999999999</v>
      </c>
      <c r="D21" s="29">
        <f t="shared" si="0"/>
        <v>1.1008974886125634E-2</v>
      </c>
      <c r="F21" s="128">
        <v>19</v>
      </c>
      <c r="G21" s="129">
        <v>20006</v>
      </c>
      <c r="H21" s="29">
        <f t="shared" si="1"/>
        <v>2.6880063323334619E-2</v>
      </c>
      <c r="I21" s="361"/>
      <c r="J21" s="128">
        <v>4</v>
      </c>
      <c r="K21" s="129">
        <v>892.97</v>
      </c>
      <c r="L21" s="29">
        <f t="shared" si="4"/>
        <v>1.1111520856159276E-3</v>
      </c>
      <c r="M21" s="158">
        <f t="shared" si="3"/>
        <v>75</v>
      </c>
      <c r="N21" s="158">
        <f t="shared" si="5"/>
        <v>49749.463000000003</v>
      </c>
      <c r="O21" s="159">
        <f t="shared" si="2"/>
        <v>1.1934487149183713E-2</v>
      </c>
    </row>
    <row r="22" spans="1:15" x14ac:dyDescent="0.3">
      <c r="A22" s="10" t="s">
        <v>4</v>
      </c>
      <c r="B22" s="130">
        <v>122171</v>
      </c>
      <c r="C22" s="129">
        <v>1023435.9350000001</v>
      </c>
      <c r="D22" s="29">
        <f t="shared" si="0"/>
        <v>0.39052991246886176</v>
      </c>
      <c r="F22" s="128">
        <v>23276</v>
      </c>
      <c r="G22" s="129">
        <v>209285.02</v>
      </c>
      <c r="H22" s="29">
        <f t="shared" si="1"/>
        <v>0.28119537089999758</v>
      </c>
      <c r="I22" s="361"/>
      <c r="J22" s="128">
        <v>64750</v>
      </c>
      <c r="K22" s="129">
        <v>573958.71900000004</v>
      </c>
      <c r="L22" s="29">
        <f t="shared" si="4"/>
        <v>0.71419580464550447</v>
      </c>
      <c r="M22" s="158">
        <f t="shared" si="3"/>
        <v>210197</v>
      </c>
      <c r="N22" s="158">
        <f t="shared" si="5"/>
        <v>1806679.6740000001</v>
      </c>
      <c r="O22" s="159">
        <f t="shared" si="2"/>
        <v>0.43340759983769916</v>
      </c>
    </row>
    <row r="23" spans="1:15" x14ac:dyDescent="0.3">
      <c r="A23" s="10" t="s">
        <v>296</v>
      </c>
      <c r="B23" s="130">
        <v>1</v>
      </c>
      <c r="C23" s="129">
        <v>209.3</v>
      </c>
      <c r="D23" s="29">
        <f t="shared" si="0"/>
        <v>7.9866172257995585E-5</v>
      </c>
      <c r="F23" s="128">
        <v>1</v>
      </c>
      <c r="G23" s="129">
        <v>139.84</v>
      </c>
      <c r="H23" s="29">
        <f t="shared" si="1"/>
        <v>1.8788903604594187E-4</v>
      </c>
      <c r="I23" s="361"/>
      <c r="J23" s="128">
        <v>3</v>
      </c>
      <c r="K23" s="129">
        <v>772.65</v>
      </c>
      <c r="L23" s="29">
        <f t="shared" si="4"/>
        <v>9.6143393277618098E-4</v>
      </c>
      <c r="M23" s="158">
        <f t="shared" si="3"/>
        <v>5</v>
      </c>
      <c r="N23" s="158">
        <f t="shared" si="5"/>
        <v>1121.79</v>
      </c>
      <c r="O23" s="159">
        <f t="shared" si="2"/>
        <v>2.6910819799367072E-4</v>
      </c>
    </row>
    <row r="24" spans="1:15" x14ac:dyDescent="0.3">
      <c r="A24" s="10" t="s">
        <v>6</v>
      </c>
      <c r="B24" s="130">
        <v>116</v>
      </c>
      <c r="C24" s="129">
        <v>37475.487000000001</v>
      </c>
      <c r="D24" s="29">
        <f t="shared" si="0"/>
        <v>1.430016101382835E-2</v>
      </c>
      <c r="F24" s="128">
        <v>23</v>
      </c>
      <c r="G24" s="129">
        <v>8322.16</v>
      </c>
      <c r="H24" s="29">
        <f t="shared" si="1"/>
        <v>1.1181654892878257E-2</v>
      </c>
      <c r="I24" s="361"/>
      <c r="J24" s="128">
        <v>18</v>
      </c>
      <c r="K24" s="129">
        <v>9704.44</v>
      </c>
      <c r="L24" s="29">
        <f t="shared" si="4"/>
        <v>1.2075555445014537E-2</v>
      </c>
      <c r="M24" s="158">
        <f t="shared" si="3"/>
        <v>157</v>
      </c>
      <c r="N24" s="158">
        <f t="shared" si="5"/>
        <v>55502.087</v>
      </c>
      <c r="O24" s="159">
        <f t="shared" si="2"/>
        <v>1.3314494350509399E-2</v>
      </c>
    </row>
    <row r="25" spans="1:15" x14ac:dyDescent="0.3">
      <c r="A25" s="10" t="s">
        <v>5</v>
      </c>
      <c r="B25" s="130">
        <v>629</v>
      </c>
      <c r="C25" s="129">
        <v>174502.91099999999</v>
      </c>
      <c r="D25" s="29">
        <f t="shared" si="0"/>
        <v>6.658805327017521E-2</v>
      </c>
      <c r="F25" s="128">
        <v>193</v>
      </c>
      <c r="G25" s="129">
        <v>65020.73</v>
      </c>
      <c r="H25" s="29">
        <f t="shared" si="1"/>
        <v>8.7361858428943465E-2</v>
      </c>
      <c r="I25" s="361"/>
      <c r="J25" s="128">
        <v>71</v>
      </c>
      <c r="K25" s="129">
        <v>25723.4</v>
      </c>
      <c r="L25" s="29">
        <f t="shared" si="4"/>
        <v>3.2008476834756765E-2</v>
      </c>
      <c r="M25" s="158">
        <f t="shared" si="3"/>
        <v>893</v>
      </c>
      <c r="N25" s="158">
        <f t="shared" si="5"/>
        <v>265247.04100000003</v>
      </c>
      <c r="O25" s="159">
        <f t="shared" si="2"/>
        <v>6.363058435773479E-2</v>
      </c>
    </row>
    <row r="26" spans="1:15" x14ac:dyDescent="0.3">
      <c r="A26" s="10" t="s">
        <v>62</v>
      </c>
      <c r="B26" s="130">
        <v>59</v>
      </c>
      <c r="C26" s="129">
        <v>1523.3610000000001</v>
      </c>
      <c r="D26" s="29">
        <f t="shared" si="0"/>
        <v>5.8129484967564451E-4</v>
      </c>
      <c r="F26" s="128">
        <v>0</v>
      </c>
      <c r="G26" s="129">
        <v>0</v>
      </c>
      <c r="H26" s="29">
        <f t="shared" si="1"/>
        <v>0</v>
      </c>
      <c r="I26" s="361"/>
      <c r="J26" s="128">
        <v>0</v>
      </c>
      <c r="K26" s="129">
        <v>0</v>
      </c>
      <c r="L26" s="29">
        <f t="shared" si="4"/>
        <v>0</v>
      </c>
      <c r="M26" s="158">
        <f t="shared" si="3"/>
        <v>59</v>
      </c>
      <c r="N26" s="158">
        <f t="shared" si="5"/>
        <v>1523.3610000000001</v>
      </c>
      <c r="O26" s="159">
        <f t="shared" si="2"/>
        <v>3.6544177930257558E-4</v>
      </c>
    </row>
    <row r="27" spans="1:15" ht="14" customHeight="1" x14ac:dyDescent="0.3">
      <c r="A27" s="141" t="s">
        <v>0</v>
      </c>
      <c r="B27" s="142">
        <f>SUM(B15:B26)</f>
        <v>129273</v>
      </c>
      <c r="C27" s="142">
        <f>SUM(C15:C26)</f>
        <v>2620633.9189999998</v>
      </c>
      <c r="D27" s="143">
        <f>SUM(D15:D26)</f>
        <v>1.0000000000000002</v>
      </c>
      <c r="F27" s="142">
        <f>SUM(F15:F26)</f>
        <v>24903</v>
      </c>
      <c r="G27" s="142">
        <f>SUM(G15:G26)</f>
        <v>744269.08000000007</v>
      </c>
      <c r="H27" s="143">
        <f>SUM(H15:H26)</f>
        <v>0.99999999999999989</v>
      </c>
      <c r="I27" s="362"/>
      <c r="J27" s="142">
        <f t="shared" ref="J27:O27" si="6">SUM(J15:J26)</f>
        <v>65793</v>
      </c>
      <c r="K27" s="142">
        <f t="shared" si="6"/>
        <v>803643.36400000006</v>
      </c>
      <c r="L27" s="143">
        <f t="shared" si="6"/>
        <v>0.99999999999999989</v>
      </c>
      <c r="M27" s="186">
        <f t="shared" si="6"/>
        <v>219969</v>
      </c>
      <c r="N27" s="186">
        <f t="shared" si="6"/>
        <v>4168546.3629999999</v>
      </c>
      <c r="O27" s="187">
        <f t="shared" si="6"/>
        <v>1</v>
      </c>
    </row>
    <row r="28" spans="1:15" ht="18" x14ac:dyDescent="0.3">
      <c r="E28" s="120"/>
      <c r="F28" s="120"/>
      <c r="G28" s="120"/>
      <c r="H28" s="120"/>
      <c r="I28" s="120"/>
      <c r="J28" s="120"/>
      <c r="K28" s="120"/>
    </row>
    <row r="29" spans="1:15" s="1" customFormat="1" ht="20" x14ac:dyDescent="0.3">
      <c r="A29" s="589" t="s">
        <v>368</v>
      </c>
      <c r="B29" s="589"/>
      <c r="C29" s="589"/>
      <c r="D29" s="589"/>
      <c r="F29" s="139"/>
      <c r="G29" s="139"/>
      <c r="H29" s="140"/>
      <c r="J29" s="139"/>
      <c r="K29" s="139"/>
      <c r="L29" s="140"/>
    </row>
    <row r="30" spans="1:15" s="1" customFormat="1" ht="5.4" customHeight="1" x14ac:dyDescent="0.3">
      <c r="A30" s="197"/>
      <c r="B30" s="197"/>
      <c r="C30" s="197"/>
      <c r="D30" s="197"/>
      <c r="F30" s="139"/>
      <c r="G30" s="139"/>
      <c r="H30" s="140"/>
      <c r="J30" s="139"/>
    </row>
    <row r="31" spans="1:15" ht="17.5" x14ac:dyDescent="0.3">
      <c r="A31" s="363"/>
      <c r="B31" s="585" t="s">
        <v>314</v>
      </c>
      <c r="C31" s="586"/>
      <c r="D31" s="587"/>
      <c r="F31" s="585" t="s">
        <v>371</v>
      </c>
      <c r="G31" s="586"/>
      <c r="H31" s="587"/>
      <c r="J31" s="582" t="s">
        <v>372</v>
      </c>
      <c r="K31" s="583"/>
      <c r="L31" s="584"/>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60" t="s">
        <v>3</v>
      </c>
      <c r="B33" s="490">
        <f>'Annual Capacity'!V54</f>
        <v>90</v>
      </c>
      <c r="C33" s="459">
        <f>'Annual Capacity'!W54</f>
        <v>138398.56</v>
      </c>
      <c r="D33" s="162">
        <f>C33/$C$34</f>
        <v>1</v>
      </c>
      <c r="F33" s="490">
        <f>'Annual Capacity'!V65</f>
        <v>28</v>
      </c>
      <c r="G33" s="459">
        <f>'Annual Capacity'!W65</f>
        <v>42026.11</v>
      </c>
      <c r="H33" s="162">
        <v>0</v>
      </c>
      <c r="J33" s="461">
        <f t="shared" ref="J33:K33" si="7">SUM(B33+F33)</f>
        <v>118</v>
      </c>
      <c r="K33" s="459">
        <f t="shared" si="7"/>
        <v>180424.66999999998</v>
      </c>
      <c r="L33" s="162">
        <f>K33/$K$34</f>
        <v>1</v>
      </c>
    </row>
    <row r="34" spans="1:12" ht="14" customHeight="1" x14ac:dyDescent="0.3">
      <c r="A34" s="141" t="s">
        <v>0</v>
      </c>
      <c r="B34" s="142">
        <f>SUM(B33:B33)</f>
        <v>90</v>
      </c>
      <c r="C34" s="142">
        <f>SUM(C33:C33)</f>
        <v>138398.56</v>
      </c>
      <c r="D34" s="143">
        <f>SUM(D33:D33)</f>
        <v>1</v>
      </c>
      <c r="F34" s="142">
        <f>SUM(F33:F33)</f>
        <v>28</v>
      </c>
      <c r="G34" s="142">
        <f>SUM(G33:G33)</f>
        <v>42026.11</v>
      </c>
      <c r="H34" s="143">
        <f>SUM(H33:H33)</f>
        <v>0</v>
      </c>
      <c r="J34" s="142">
        <f>SUM(J33:J33)</f>
        <v>118</v>
      </c>
      <c r="K34" s="142">
        <f>SUM(K33:K33)</f>
        <v>180424.66999999998</v>
      </c>
      <c r="L34" s="143">
        <f>SUM(L33:L33)</f>
        <v>1</v>
      </c>
    </row>
    <row r="35" spans="1:12" ht="18" x14ac:dyDescent="0.3">
      <c r="F35" s="119"/>
      <c r="G35" s="119"/>
      <c r="H35" s="119"/>
      <c r="J35" s="120"/>
      <c r="K35" s="120"/>
    </row>
    <row r="36" spans="1:12" ht="20" x14ac:dyDescent="0.3">
      <c r="A36" s="589" t="s">
        <v>295</v>
      </c>
      <c r="B36" s="589"/>
      <c r="C36" s="589"/>
      <c r="D36" s="589"/>
      <c r="F36" s="578" t="str">
        <f>'Annual Capacity'!AB2</f>
        <v>Previously Reported through 05/31/2025</v>
      </c>
      <c r="G36" s="578"/>
      <c r="H36" s="578" t="str">
        <f>'Annual Capacity'!AE2</f>
        <v>Difference between  05/31/2025 and 06/30/2025</v>
      </c>
      <c r="I36" s="578"/>
      <c r="J36" s="578"/>
    </row>
    <row r="37" spans="1:12" s="1" customFormat="1" ht="5.4" customHeight="1" x14ac:dyDescent="0.3">
      <c r="A37" s="197"/>
      <c r="B37" s="197"/>
      <c r="C37" s="197"/>
      <c r="D37" s="197"/>
      <c r="F37" s="578"/>
      <c r="G37" s="578"/>
      <c r="H37" s="578"/>
      <c r="I37" s="578"/>
      <c r="J37" s="578"/>
    </row>
    <row r="38" spans="1:12" ht="18" x14ac:dyDescent="0.3">
      <c r="A38" s="194" t="s">
        <v>313</v>
      </c>
      <c r="B38" s="54"/>
      <c r="C38" s="54"/>
      <c r="D38" s="54"/>
      <c r="E38" s="54"/>
      <c r="F38" s="577"/>
      <c r="G38" s="577"/>
      <c r="H38" s="577"/>
      <c r="I38" s="577"/>
      <c r="J38" s="577"/>
    </row>
    <row r="39" spans="1:12" ht="27.65" customHeight="1" x14ac:dyDescent="0.3">
      <c r="A39" s="43" t="s">
        <v>331</v>
      </c>
      <c r="B39" s="37" t="s">
        <v>16</v>
      </c>
      <c r="C39" s="22" t="s">
        <v>59</v>
      </c>
      <c r="D39" s="22" t="s">
        <v>21</v>
      </c>
      <c r="F39" s="144" t="s">
        <v>7</v>
      </c>
      <c r="G39" s="145" t="s">
        <v>22</v>
      </c>
      <c r="H39" s="144" t="s">
        <v>7</v>
      </c>
      <c r="J39" s="144" t="s">
        <v>22</v>
      </c>
    </row>
    <row r="40" spans="1:12" ht="14.5" x14ac:dyDescent="0.35">
      <c r="A40" s="17" t="s">
        <v>14</v>
      </c>
      <c r="B40" s="18">
        <v>80</v>
      </c>
      <c r="C40" s="18">
        <v>80859.649000000005</v>
      </c>
      <c r="D40" s="19">
        <f t="shared" ref="D40:D45" si="8">C40/$C$46</f>
        <v>0.1131306887513952</v>
      </c>
      <c r="F40" s="146">
        <v>80</v>
      </c>
      <c r="G40" s="146">
        <v>80859.649000000005</v>
      </c>
      <c r="H40" s="147">
        <f t="shared" ref="H40:H45" si="9">B40-F40</f>
        <v>0</v>
      </c>
      <c r="J40" s="148">
        <f t="shared" ref="J40:J45" si="10">C40-G40</f>
        <v>0</v>
      </c>
    </row>
    <row r="41" spans="1:12" ht="14.5" x14ac:dyDescent="0.35">
      <c r="A41" s="17" t="s">
        <v>17</v>
      </c>
      <c r="B41" s="18">
        <v>31</v>
      </c>
      <c r="C41" s="18">
        <v>194412.08</v>
      </c>
      <c r="D41" s="19">
        <f t="shared" si="8"/>
        <v>0.27200183013398116</v>
      </c>
      <c r="F41" s="146">
        <v>31</v>
      </c>
      <c r="G41" s="146">
        <v>194412.08</v>
      </c>
      <c r="H41" s="147">
        <f t="shared" si="9"/>
        <v>0</v>
      </c>
      <c r="J41" s="148">
        <f t="shared" si="10"/>
        <v>0</v>
      </c>
    </row>
    <row r="42" spans="1:12" ht="14.5" x14ac:dyDescent="0.35">
      <c r="A42" s="17" t="s">
        <v>297</v>
      </c>
      <c r="B42" s="18">
        <v>2</v>
      </c>
      <c r="C42" s="18">
        <v>42956.33</v>
      </c>
      <c r="D42" s="19">
        <f t="shared" si="8"/>
        <v>6.0100176778311518E-2</v>
      </c>
      <c r="F42" s="146">
        <v>2</v>
      </c>
      <c r="G42" s="146">
        <v>42956.33</v>
      </c>
      <c r="H42" s="147">
        <f t="shared" si="9"/>
        <v>0</v>
      </c>
      <c r="J42" s="148">
        <f t="shared" si="10"/>
        <v>0</v>
      </c>
    </row>
    <row r="43" spans="1:12" ht="14.5" x14ac:dyDescent="0.35">
      <c r="A43" s="17" t="s">
        <v>18</v>
      </c>
      <c r="B43" s="18">
        <v>12</v>
      </c>
      <c r="C43" s="18">
        <v>94478.23</v>
      </c>
      <c r="D43" s="19">
        <f t="shared" si="8"/>
        <v>0.13218443765335572</v>
      </c>
      <c r="F43" s="146">
        <v>12</v>
      </c>
      <c r="G43" s="146">
        <v>94478.23</v>
      </c>
      <c r="H43" s="147">
        <f t="shared" si="9"/>
        <v>0</v>
      </c>
      <c r="J43" s="148">
        <f t="shared" si="10"/>
        <v>0</v>
      </c>
    </row>
    <row r="44" spans="1:12" ht="14.5" x14ac:dyDescent="0.35">
      <c r="A44" s="20" t="s">
        <v>19</v>
      </c>
      <c r="B44" s="21">
        <v>21</v>
      </c>
      <c r="C44" s="21">
        <v>179513.48</v>
      </c>
      <c r="D44" s="19">
        <f t="shared" si="8"/>
        <v>0.25115720737991093</v>
      </c>
      <c r="F44" s="149">
        <v>21</v>
      </c>
      <c r="G44" s="149">
        <v>179513.48</v>
      </c>
      <c r="H44" s="147">
        <f t="shared" si="9"/>
        <v>0</v>
      </c>
      <c r="J44" s="148">
        <f t="shared" si="10"/>
        <v>0</v>
      </c>
      <c r="K44" s="55"/>
    </row>
    <row r="45" spans="1:12" ht="14.5" x14ac:dyDescent="0.35">
      <c r="A45" s="20" t="s">
        <v>23</v>
      </c>
      <c r="B45" s="21">
        <v>33</v>
      </c>
      <c r="C45" s="21">
        <v>122525.716</v>
      </c>
      <c r="D45" s="19">
        <f t="shared" si="8"/>
        <v>0.17142565930304549</v>
      </c>
      <c r="F45" s="149">
        <v>33</v>
      </c>
      <c r="G45" s="149">
        <v>122525.716</v>
      </c>
      <c r="H45" s="147">
        <f t="shared" si="9"/>
        <v>0</v>
      </c>
      <c r="J45" s="148">
        <f t="shared" si="10"/>
        <v>0</v>
      </c>
      <c r="K45" s="52"/>
    </row>
    <row r="46" spans="1:12" x14ac:dyDescent="0.3">
      <c r="A46" s="22" t="s">
        <v>20</v>
      </c>
      <c r="B46" s="23">
        <f>SUM(B40:B45)</f>
        <v>179</v>
      </c>
      <c r="C46" s="23">
        <f>SUM(C40:C45)</f>
        <v>714745.48499999999</v>
      </c>
      <c r="D46" s="24">
        <f>SUM(D40:D45)</f>
        <v>1</v>
      </c>
      <c r="F46" s="150">
        <f>SUM(F40:F45)</f>
        <v>179</v>
      </c>
      <c r="G46" s="151">
        <f>SUM(G40:G45)</f>
        <v>714745.48499999999</v>
      </c>
      <c r="H46" s="151">
        <f>SUM(H40:H45)</f>
        <v>0</v>
      </c>
      <c r="J46" s="152">
        <f>SUM(J40:J45)</f>
        <v>0</v>
      </c>
      <c r="K46" s="55"/>
    </row>
    <row r="47" spans="1:12" s="1" customFormat="1" x14ac:dyDescent="0.3">
      <c r="A47" s="7"/>
      <c r="B47" s="56"/>
      <c r="C47" s="57"/>
      <c r="D47" s="58"/>
    </row>
    <row r="48" spans="1:12" ht="18" x14ac:dyDescent="0.3">
      <c r="A48" s="194" t="s">
        <v>314</v>
      </c>
      <c r="B48" s="54"/>
      <c r="C48" s="54"/>
      <c r="D48" s="54"/>
      <c r="E48" s="54"/>
      <c r="F48" s="577"/>
      <c r="G48" s="577"/>
      <c r="H48" s="577"/>
      <c r="I48" s="577"/>
      <c r="J48" s="577"/>
    </row>
    <row r="49" spans="1:15" ht="27.65" customHeight="1" x14ac:dyDescent="0.3">
      <c r="A49" s="43" t="s">
        <v>331</v>
      </c>
      <c r="B49" s="37" t="s">
        <v>16</v>
      </c>
      <c r="C49" s="22" t="s">
        <v>59</v>
      </c>
      <c r="D49" s="22" t="s">
        <v>21</v>
      </c>
      <c r="F49" s="144" t="s">
        <v>7</v>
      </c>
      <c r="G49" s="145" t="s">
        <v>22</v>
      </c>
      <c r="H49" s="144" t="s">
        <v>7</v>
      </c>
      <c r="J49" s="144" t="s">
        <v>22</v>
      </c>
    </row>
    <row r="50" spans="1:15" ht="14.5" x14ac:dyDescent="0.35">
      <c r="A50" s="17" t="s">
        <v>297</v>
      </c>
      <c r="B50" s="18">
        <v>1</v>
      </c>
      <c r="C50" s="18">
        <v>4779</v>
      </c>
      <c r="D50" s="19">
        <f>C50/$C$52</f>
        <v>4.6611716404524939E-2</v>
      </c>
      <c r="F50" s="146">
        <v>1</v>
      </c>
      <c r="G50" s="146">
        <v>4779</v>
      </c>
      <c r="H50" s="147">
        <f>B50-F50</f>
        <v>0</v>
      </c>
      <c r="J50" s="148">
        <f>C50-G50</f>
        <v>0</v>
      </c>
    </row>
    <row r="51" spans="1:15" ht="14.5" x14ac:dyDescent="0.35">
      <c r="A51" s="20" t="s">
        <v>19</v>
      </c>
      <c r="B51" s="21">
        <v>12</v>
      </c>
      <c r="C51" s="21">
        <v>97748.87</v>
      </c>
      <c r="D51" s="19">
        <f>C51/$C$52</f>
        <v>0.95338828359547512</v>
      </c>
      <c r="F51" s="149">
        <v>12</v>
      </c>
      <c r="G51" s="149">
        <v>97748.87</v>
      </c>
      <c r="H51" s="147">
        <f>B51-F51</f>
        <v>0</v>
      </c>
      <c r="J51" s="148">
        <f>C51-G51</f>
        <v>0</v>
      </c>
      <c r="K51" s="55"/>
    </row>
    <row r="52" spans="1:15" x14ac:dyDescent="0.3">
      <c r="A52" s="22" t="s">
        <v>20</v>
      </c>
      <c r="B52" s="23">
        <f>SUM(B50:B51)</f>
        <v>13</v>
      </c>
      <c r="C52" s="23">
        <f>SUM(C50:C51)</f>
        <v>102527.87</v>
      </c>
      <c r="D52" s="24">
        <f>SUM(D50:D51)</f>
        <v>1</v>
      </c>
      <c r="F52" s="150">
        <f>SUM(F50:F51)</f>
        <v>13</v>
      </c>
      <c r="G52" s="151">
        <f>SUM(G50:G51)</f>
        <v>102527.87</v>
      </c>
      <c r="H52" s="151">
        <f>SUM(H50:H51)</f>
        <v>0</v>
      </c>
      <c r="J52" s="152">
        <f>SUM(J50:J51)</f>
        <v>0</v>
      </c>
      <c r="K52" s="55"/>
    </row>
    <row r="53" spans="1:15" s="1" customFormat="1" x14ac:dyDescent="0.3">
      <c r="A53" s="393"/>
      <c r="B53" s="393"/>
      <c r="C53" s="393"/>
      <c r="D53" s="393"/>
      <c r="E53" s="393"/>
      <c r="F53" s="393"/>
      <c r="G53" s="393"/>
      <c r="H53" s="393"/>
      <c r="I53" s="393"/>
      <c r="J53" s="393"/>
      <c r="K53" s="392"/>
    </row>
    <row r="54" spans="1:15" ht="17.5" customHeight="1" x14ac:dyDescent="0.3">
      <c r="A54" s="194" t="s">
        <v>394</v>
      </c>
      <c r="B54" s="509"/>
      <c r="C54" s="509"/>
      <c r="E54" s="54"/>
      <c r="I54" s="54"/>
      <c r="J54" s="572"/>
      <c r="K54" s="572"/>
      <c r="L54" s="491"/>
    </row>
    <row r="55" spans="1:15" ht="28" x14ac:dyDescent="0.3">
      <c r="A55" s="43" t="s">
        <v>395</v>
      </c>
      <c r="B55" s="37" t="s">
        <v>16</v>
      </c>
      <c r="C55" s="22" t="s">
        <v>396</v>
      </c>
      <c r="D55" s="22" t="s">
        <v>397</v>
      </c>
      <c r="F55" s="144" t="s">
        <v>7</v>
      </c>
      <c r="G55" s="573" t="s">
        <v>398</v>
      </c>
      <c r="H55" s="573"/>
      <c r="J55" s="492" t="s">
        <v>399</v>
      </c>
      <c r="K55" s="493" t="s">
        <v>400</v>
      </c>
    </row>
    <row r="56" spans="1:15" ht="22.5" customHeight="1" x14ac:dyDescent="0.3">
      <c r="A56" s="494" t="s">
        <v>401</v>
      </c>
      <c r="B56" s="495">
        <v>0</v>
      </c>
      <c r="C56" s="495">
        <v>0</v>
      </c>
      <c r="D56" s="19">
        <f>C56/C59</f>
        <v>0</v>
      </c>
      <c r="F56" s="496">
        <v>0</v>
      </c>
      <c r="G56" s="569">
        <v>0</v>
      </c>
      <c r="H56" s="569"/>
      <c r="J56" s="497">
        <f t="shared" ref="J56:K58" si="11">B56-F56</f>
        <v>0</v>
      </c>
      <c r="K56" s="497">
        <f t="shared" si="11"/>
        <v>0</v>
      </c>
    </row>
    <row r="57" spans="1:15" ht="28" x14ac:dyDescent="0.3">
      <c r="A57" s="20" t="s">
        <v>402</v>
      </c>
      <c r="B57" s="495">
        <v>0</v>
      </c>
      <c r="C57" s="495">
        <v>0</v>
      </c>
      <c r="D57" s="19">
        <f>C57/C59</f>
        <v>0</v>
      </c>
      <c r="F57" s="496">
        <v>0</v>
      </c>
      <c r="G57" s="569">
        <v>0</v>
      </c>
      <c r="H57" s="569"/>
      <c r="J57" s="497">
        <f t="shared" si="11"/>
        <v>0</v>
      </c>
      <c r="K57" s="497">
        <f t="shared" si="11"/>
        <v>0</v>
      </c>
    </row>
    <row r="58" spans="1:15" ht="28" x14ac:dyDescent="0.3">
      <c r="A58" s="20" t="s">
        <v>403</v>
      </c>
      <c r="B58" s="495">
        <v>1</v>
      </c>
      <c r="C58" s="495">
        <v>2772.77</v>
      </c>
      <c r="D58" s="19">
        <f>C58/C59</f>
        <v>1</v>
      </c>
      <c r="F58" s="496">
        <v>1</v>
      </c>
      <c r="G58" s="569">
        <v>2772.77</v>
      </c>
      <c r="H58" s="569"/>
      <c r="J58" s="497">
        <f t="shared" si="11"/>
        <v>0</v>
      </c>
      <c r="K58" s="497">
        <f t="shared" si="11"/>
        <v>0</v>
      </c>
    </row>
    <row r="59" spans="1:15" ht="23.15" customHeight="1" x14ac:dyDescent="0.3">
      <c r="A59" s="22" t="s">
        <v>20</v>
      </c>
      <c r="B59" s="23">
        <f>SUM(B56:B58)</f>
        <v>1</v>
      </c>
      <c r="C59" s="23">
        <f>SUM(C56:C58)</f>
        <v>2772.77</v>
      </c>
      <c r="D59" s="498">
        <f>SUM(D56:D58)</f>
        <v>1</v>
      </c>
      <c r="F59" s="499">
        <f>SUM(F56:F58)</f>
        <v>1</v>
      </c>
      <c r="G59" s="570">
        <f>SUM(G56:H58)</f>
        <v>2772.77</v>
      </c>
      <c r="H59" s="571"/>
      <c r="I59" s="200"/>
      <c r="J59" s="500">
        <f>SUM(J56:J58)</f>
        <v>0</v>
      </c>
      <c r="K59" s="501">
        <f>SUM(K56:K58)</f>
        <v>0</v>
      </c>
    </row>
    <row r="60" spans="1:15" s="1" customFormat="1" x14ac:dyDescent="0.3">
      <c r="A60" s="502"/>
      <c r="B60" s="503"/>
      <c r="C60" s="503"/>
      <c r="D60" s="504"/>
      <c r="F60" s="505"/>
      <c r="G60" s="506"/>
      <c r="H60" s="506"/>
      <c r="J60" s="507"/>
      <c r="K60" s="508"/>
      <c r="N60" s="507"/>
      <c r="O60" s="508"/>
    </row>
  </sheetData>
  <mergeCells count="22">
    <mergeCell ref="A1:B1"/>
    <mergeCell ref="A2:B2"/>
    <mergeCell ref="B31:D31"/>
    <mergeCell ref="A11:D11"/>
    <mergeCell ref="A36:D36"/>
    <mergeCell ref="B13:D13"/>
    <mergeCell ref="A29:D29"/>
    <mergeCell ref="M13:O13"/>
    <mergeCell ref="F48:G48"/>
    <mergeCell ref="F36:G38"/>
    <mergeCell ref="H36:J38"/>
    <mergeCell ref="H48:J48"/>
    <mergeCell ref="F13:H13"/>
    <mergeCell ref="J13:L13"/>
    <mergeCell ref="J31:L31"/>
    <mergeCell ref="F31:H31"/>
    <mergeCell ref="G58:H58"/>
    <mergeCell ref="G59:H59"/>
    <mergeCell ref="J54:K54"/>
    <mergeCell ref="G55:H55"/>
    <mergeCell ref="G56:H56"/>
    <mergeCell ref="G57:H57"/>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2" customHeight="1" x14ac:dyDescent="0.25">
      <c r="A1" s="610" t="s">
        <v>312</v>
      </c>
      <c r="B1" s="610"/>
      <c r="C1" s="193">
        <f>'Annual Capacity'!M1</f>
        <v>45838</v>
      </c>
    </row>
    <row r="2" spans="1:16" s="15" customFormat="1" ht="6" customHeight="1" x14ac:dyDescent="0.35">
      <c r="A2" s="9"/>
      <c r="C2" s="16"/>
    </row>
    <row r="3" spans="1:16" ht="28" x14ac:dyDescent="0.25">
      <c r="A3" s="612" t="s">
        <v>302</v>
      </c>
      <c r="B3" s="612"/>
      <c r="C3" s="169" t="s">
        <v>303</v>
      </c>
      <c r="D3" s="40" t="s">
        <v>27</v>
      </c>
      <c r="E3" s="39" t="s">
        <v>59</v>
      </c>
      <c r="F3" s="39" t="s">
        <v>21</v>
      </c>
    </row>
    <row r="4" spans="1:16" ht="29" customHeight="1" x14ac:dyDescent="0.25">
      <c r="A4" s="613" t="s">
        <v>299</v>
      </c>
      <c r="B4" s="613"/>
      <c r="C4" s="169">
        <v>0.85</v>
      </c>
      <c r="D4" s="236">
        <v>90</v>
      </c>
      <c r="E4" s="237">
        <v>138398.56</v>
      </c>
      <c r="F4" s="162">
        <f t="shared" ref="F4:F12" si="0">E4/$E$13</f>
        <v>0.14047826913056072</v>
      </c>
    </row>
    <row r="5" spans="1:16" ht="27.65" customHeight="1" x14ac:dyDescent="0.25">
      <c r="A5" s="611" t="s">
        <v>319</v>
      </c>
      <c r="B5" s="611"/>
      <c r="C5" s="169">
        <v>0.6</v>
      </c>
      <c r="D5" s="236">
        <v>2</v>
      </c>
      <c r="E5" s="237">
        <v>12220</v>
      </c>
      <c r="F5" s="162">
        <f t="shared" si="0"/>
        <v>1.2403629407527447E-2</v>
      </c>
    </row>
    <row r="6" spans="1:16" ht="27.65" customHeight="1" x14ac:dyDescent="0.25">
      <c r="A6" s="611" t="s">
        <v>344</v>
      </c>
      <c r="B6" s="611"/>
      <c r="C6" s="169">
        <v>0.6</v>
      </c>
      <c r="D6" s="234"/>
      <c r="E6" s="235"/>
      <c r="F6" s="387">
        <f t="shared" si="0"/>
        <v>0</v>
      </c>
    </row>
    <row r="7" spans="1:16" ht="27.65" customHeight="1" x14ac:dyDescent="0.25">
      <c r="A7" s="611" t="s">
        <v>345</v>
      </c>
      <c r="B7" s="611"/>
      <c r="C7" s="169">
        <v>1</v>
      </c>
      <c r="D7" s="236">
        <v>1</v>
      </c>
      <c r="E7" s="237">
        <v>4779</v>
      </c>
      <c r="F7" s="162">
        <f t="shared" si="0"/>
        <v>4.8508138247605297E-3</v>
      </c>
    </row>
    <row r="8" spans="1:16" ht="27.65" customHeight="1" x14ac:dyDescent="0.25">
      <c r="A8" s="611" t="s">
        <v>307</v>
      </c>
      <c r="B8" s="611"/>
      <c r="C8" s="169">
        <v>0.6</v>
      </c>
      <c r="D8" s="160">
        <v>37</v>
      </c>
      <c r="E8" s="161">
        <v>32464.2</v>
      </c>
      <c r="F8" s="162">
        <f t="shared" si="0"/>
        <v>3.2952038118809542E-2</v>
      </c>
    </row>
    <row r="9" spans="1:16" ht="26.4" customHeight="1" x14ac:dyDescent="0.25">
      <c r="A9" s="611" t="s">
        <v>304</v>
      </c>
      <c r="B9" s="611"/>
      <c r="C9" s="169">
        <v>1</v>
      </c>
      <c r="D9" s="160">
        <v>1596</v>
      </c>
      <c r="E9" s="161">
        <v>490526.92</v>
      </c>
      <c r="F9" s="162">
        <f t="shared" si="0"/>
        <v>0.49789804665268933</v>
      </c>
    </row>
    <row r="10" spans="1:16" ht="23.4" customHeight="1" x14ac:dyDescent="0.25">
      <c r="A10" s="611" t="s">
        <v>305</v>
      </c>
      <c r="B10" s="611"/>
      <c r="C10" s="169">
        <v>0.6</v>
      </c>
      <c r="D10" s="160">
        <v>268</v>
      </c>
      <c r="E10" s="161">
        <v>4090.15</v>
      </c>
      <c r="F10" s="162">
        <f t="shared" si="0"/>
        <v>4.1516125058263824E-3</v>
      </c>
    </row>
    <row r="11" spans="1:16" ht="27.65" customHeight="1" x14ac:dyDescent="0.25">
      <c r="A11" s="611" t="s">
        <v>306</v>
      </c>
      <c r="B11" s="611"/>
      <c r="C11" s="169">
        <v>0.6</v>
      </c>
      <c r="D11" s="160">
        <v>23000</v>
      </c>
      <c r="E11" s="161">
        <v>204967.81</v>
      </c>
      <c r="F11" s="162">
        <f t="shared" si="0"/>
        <v>0.20804785234963161</v>
      </c>
      <c r="I11" s="223"/>
      <c r="J11" s="223">
        <f>SUM(E11+G11)</f>
        <v>204967.81</v>
      </c>
    </row>
    <row r="12" spans="1:16" ht="27.65" customHeight="1" x14ac:dyDescent="0.25">
      <c r="A12" s="611" t="s">
        <v>316</v>
      </c>
      <c r="B12" s="611"/>
      <c r="C12" s="169">
        <v>1</v>
      </c>
      <c r="D12" s="236">
        <v>12</v>
      </c>
      <c r="E12" s="237">
        <v>97748.87</v>
      </c>
      <c r="F12" s="162">
        <f t="shared" si="0"/>
        <v>9.9217738010194553E-2</v>
      </c>
    </row>
    <row r="13" spans="1:16" ht="27" customHeight="1" x14ac:dyDescent="0.25">
      <c r="C13" s="163"/>
      <c r="D13" s="164">
        <f>SUM(D4:D12)</f>
        <v>25006</v>
      </c>
      <c r="E13" s="164">
        <f>SUM(E4:E12)</f>
        <v>985195.50999999989</v>
      </c>
      <c r="F13" s="165">
        <f>SUM(F4:F12)</f>
        <v>1.0000000000000002</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49" t="s">
        <v>337</v>
      </c>
      <c r="B16" s="549"/>
      <c r="C16" s="549"/>
      <c r="D16" s="591"/>
      <c r="E16" s="591"/>
      <c r="F16" s="15"/>
      <c r="G16" s="15"/>
      <c r="H16" s="15"/>
      <c r="I16" s="15"/>
      <c r="J16" s="1"/>
      <c r="K16" s="1"/>
      <c r="M16" s="1"/>
      <c r="P16" s="1"/>
    </row>
    <row r="17" spans="1:18" s="15" customFormat="1" ht="6" customHeight="1" x14ac:dyDescent="0.35">
      <c r="A17" s="9"/>
      <c r="C17" s="16"/>
    </row>
    <row r="18" spans="1:18" ht="15.5" x14ac:dyDescent="0.35">
      <c r="A18" s="9"/>
      <c r="B18" s="579" t="s">
        <v>328</v>
      </c>
      <c r="C18" s="580"/>
      <c r="D18" s="580"/>
      <c r="E18" s="580"/>
      <c r="F18" s="580"/>
      <c r="G18" s="580"/>
      <c r="H18" s="580"/>
      <c r="I18" s="580"/>
      <c r="J18" s="580"/>
      <c r="K18" s="580"/>
      <c r="L18" s="580"/>
      <c r="M18" s="580"/>
      <c r="N18" s="580"/>
      <c r="O18" s="580"/>
      <c r="P18" s="580"/>
      <c r="Q18" s="580"/>
      <c r="R18" s="581"/>
    </row>
    <row r="19" spans="1:18" ht="14" customHeight="1" x14ac:dyDescent="0.3">
      <c r="A19" s="594" t="s">
        <v>330</v>
      </c>
      <c r="B19" s="596" t="s">
        <v>72</v>
      </c>
      <c r="C19" s="596"/>
      <c r="D19" s="600" t="s">
        <v>332</v>
      </c>
      <c r="E19" s="601"/>
      <c r="F19" s="604" t="s">
        <v>333</v>
      </c>
      <c r="G19" s="605"/>
      <c r="H19" s="598" t="s">
        <v>9</v>
      </c>
      <c r="I19" s="599"/>
      <c r="K19" s="598" t="s">
        <v>25</v>
      </c>
      <c r="L19" s="599"/>
      <c r="N19" s="598" t="s">
        <v>370</v>
      </c>
      <c r="O19" s="599"/>
      <c r="Q19" s="606" t="s">
        <v>342</v>
      </c>
      <c r="R19" s="607"/>
    </row>
    <row r="20" spans="1:18" ht="14" x14ac:dyDescent="0.25">
      <c r="A20" s="594"/>
      <c r="B20" s="597"/>
      <c r="C20" s="597"/>
      <c r="D20" s="602" t="s">
        <v>334</v>
      </c>
      <c r="E20" s="603"/>
      <c r="F20" s="602" t="s">
        <v>335</v>
      </c>
      <c r="G20" s="603"/>
      <c r="H20" s="592" t="s">
        <v>66</v>
      </c>
      <c r="I20" s="593"/>
      <c r="K20" s="592" t="s">
        <v>66</v>
      </c>
      <c r="L20" s="593"/>
      <c r="N20" s="592" t="s">
        <v>66</v>
      </c>
      <c r="O20" s="593"/>
      <c r="Q20" s="608"/>
      <c r="R20" s="609"/>
    </row>
    <row r="21" spans="1:18" ht="28" customHeight="1" x14ac:dyDescent="0.25">
      <c r="A21" s="595"/>
      <c r="B21" s="351" t="s">
        <v>8</v>
      </c>
      <c r="C21" s="352" t="s">
        <v>60</v>
      </c>
      <c r="D21" s="46" t="s">
        <v>8</v>
      </c>
      <c r="E21" s="46" t="s">
        <v>60</v>
      </c>
      <c r="F21" s="45" t="s">
        <v>8</v>
      </c>
      <c r="G21" s="45" t="s">
        <v>60</v>
      </c>
      <c r="H21" s="351" t="s">
        <v>8</v>
      </c>
      <c r="I21" s="351" t="s">
        <v>60</v>
      </c>
      <c r="K21" s="351" t="s">
        <v>8</v>
      </c>
      <c r="L21" s="351" t="s">
        <v>60</v>
      </c>
      <c r="N21" s="351" t="s">
        <v>8</v>
      </c>
      <c r="O21" s="351" t="s">
        <v>60</v>
      </c>
      <c r="Q21" s="353" t="s">
        <v>8</v>
      </c>
      <c r="R21" s="353" t="s">
        <v>380</v>
      </c>
    </row>
    <row r="22" spans="1:18" ht="14" x14ac:dyDescent="0.3">
      <c r="A22" s="350" t="s">
        <v>336</v>
      </c>
      <c r="B22" s="349"/>
      <c r="C22" s="1"/>
      <c r="D22" s="1"/>
      <c r="E22" s="1"/>
      <c r="F22" s="1"/>
      <c r="G22" s="1"/>
      <c r="H22" s="1"/>
      <c r="I22" s="1"/>
      <c r="K22" s="1"/>
      <c r="L22" s="1"/>
      <c r="N22" s="1"/>
      <c r="O22" s="125"/>
      <c r="Q22" s="1"/>
      <c r="R22" s="1"/>
    </row>
    <row r="23" spans="1:18" ht="14" x14ac:dyDescent="0.3">
      <c r="A23" s="474" t="s">
        <v>363</v>
      </c>
      <c r="B23" s="389">
        <v>3</v>
      </c>
      <c r="C23" s="356">
        <v>37.369999999999997</v>
      </c>
      <c r="D23" s="389">
        <v>0</v>
      </c>
      <c r="E23" s="356">
        <v>0</v>
      </c>
      <c r="F23" s="389">
        <v>0</v>
      </c>
      <c r="G23" s="356">
        <v>0</v>
      </c>
      <c r="H23" s="357">
        <f t="shared" ref="H23:I27" si="1">SUM(D23+F23)</f>
        <v>0</v>
      </c>
      <c r="I23" s="357">
        <f t="shared" si="1"/>
        <v>0</v>
      </c>
      <c r="K23" s="357">
        <v>0</v>
      </c>
      <c r="L23" s="357">
        <v>0</v>
      </c>
      <c r="N23" s="357">
        <v>0</v>
      </c>
      <c r="O23" s="357">
        <v>0</v>
      </c>
      <c r="Q23" s="354">
        <f t="shared" ref="Q23:R27" si="2">SUM(B23+H23+K23+N23)</f>
        <v>3</v>
      </c>
      <c r="R23" s="394">
        <f t="shared" si="2"/>
        <v>37.369999999999997</v>
      </c>
    </row>
    <row r="24" spans="1:18" ht="14" x14ac:dyDescent="0.3">
      <c r="A24" s="474" t="s">
        <v>362</v>
      </c>
      <c r="B24" s="389">
        <v>2</v>
      </c>
      <c r="C24" s="356">
        <v>28.46</v>
      </c>
      <c r="D24" s="389">
        <v>0</v>
      </c>
      <c r="E24" s="356">
        <v>0</v>
      </c>
      <c r="F24" s="389">
        <v>0</v>
      </c>
      <c r="G24" s="356">
        <v>0</v>
      </c>
      <c r="H24" s="357">
        <f t="shared" si="1"/>
        <v>0</v>
      </c>
      <c r="I24" s="357">
        <f t="shared" si="1"/>
        <v>0</v>
      </c>
      <c r="K24" s="357">
        <v>0</v>
      </c>
      <c r="L24" s="357">
        <v>0</v>
      </c>
      <c r="N24" s="357">
        <v>0</v>
      </c>
      <c r="O24" s="357">
        <v>0</v>
      </c>
      <c r="Q24" s="354">
        <f t="shared" si="2"/>
        <v>2</v>
      </c>
      <c r="R24" s="394">
        <f t="shared" si="2"/>
        <v>28.46</v>
      </c>
    </row>
    <row r="25" spans="1:18" ht="14" x14ac:dyDescent="0.3">
      <c r="A25" s="474" t="s">
        <v>329</v>
      </c>
      <c r="B25" s="389">
        <v>492</v>
      </c>
      <c r="C25" s="356">
        <v>7651.59</v>
      </c>
      <c r="D25" s="389">
        <v>0</v>
      </c>
      <c r="E25" s="356">
        <v>0</v>
      </c>
      <c r="F25" s="389">
        <v>0</v>
      </c>
      <c r="G25" s="356">
        <v>0</v>
      </c>
      <c r="H25" s="357">
        <f t="shared" ref="H25" si="3">SUM(D25+F25)</f>
        <v>0</v>
      </c>
      <c r="I25" s="357">
        <f t="shared" ref="I25" si="4">SUM(E25+G25)</f>
        <v>0</v>
      </c>
      <c r="K25" s="357">
        <v>0</v>
      </c>
      <c r="L25" s="357">
        <v>0</v>
      </c>
      <c r="N25" s="357">
        <v>0</v>
      </c>
      <c r="O25" s="357">
        <v>0</v>
      </c>
      <c r="Q25" s="354">
        <f t="shared" ref="Q25" si="5">SUM(B25+H25+K25+N25)</f>
        <v>492</v>
      </c>
      <c r="R25" s="394">
        <f t="shared" ref="R25" si="6">SUM(C25+I25+L25+O25)</f>
        <v>7651.59</v>
      </c>
    </row>
    <row r="26" spans="1:18" ht="14" x14ac:dyDescent="0.3">
      <c r="A26" s="474" t="s">
        <v>377</v>
      </c>
      <c r="B26" s="389">
        <v>61</v>
      </c>
      <c r="C26" s="356">
        <v>557.04999999999995</v>
      </c>
      <c r="D26" s="389">
        <v>0</v>
      </c>
      <c r="E26" s="356">
        <v>0</v>
      </c>
      <c r="F26" s="389">
        <v>0</v>
      </c>
      <c r="G26" s="356">
        <v>0</v>
      </c>
      <c r="H26" s="357">
        <f t="shared" si="1"/>
        <v>0</v>
      </c>
      <c r="I26" s="357">
        <f t="shared" si="1"/>
        <v>0</v>
      </c>
      <c r="K26" s="357">
        <v>0</v>
      </c>
      <c r="L26" s="357">
        <v>0</v>
      </c>
      <c r="N26" s="357">
        <v>0</v>
      </c>
      <c r="O26" s="357">
        <v>0</v>
      </c>
      <c r="Q26" s="354">
        <f t="shared" si="2"/>
        <v>61</v>
      </c>
      <c r="R26" s="394">
        <f t="shared" si="2"/>
        <v>557.04999999999995</v>
      </c>
    </row>
    <row r="27" spans="1:18" ht="14" x14ac:dyDescent="0.3">
      <c r="A27" s="474" t="s">
        <v>361</v>
      </c>
      <c r="B27" s="389">
        <v>64022</v>
      </c>
      <c r="C27" s="356">
        <v>564471.58900000004</v>
      </c>
      <c r="D27" s="389">
        <v>0</v>
      </c>
      <c r="E27" s="356">
        <v>0</v>
      </c>
      <c r="F27" s="389">
        <v>0</v>
      </c>
      <c r="G27" s="356">
        <v>0</v>
      </c>
      <c r="H27" s="357">
        <f t="shared" si="1"/>
        <v>0</v>
      </c>
      <c r="I27" s="357">
        <f t="shared" si="1"/>
        <v>0</v>
      </c>
      <c r="K27" s="357">
        <v>0</v>
      </c>
      <c r="L27" s="357">
        <v>0</v>
      </c>
      <c r="N27" s="357">
        <v>0</v>
      </c>
      <c r="O27" s="357">
        <v>0</v>
      </c>
      <c r="Q27" s="354">
        <f t="shared" si="2"/>
        <v>64022</v>
      </c>
      <c r="R27" s="394">
        <f t="shared" si="2"/>
        <v>564471.58900000004</v>
      </c>
    </row>
    <row r="28" spans="1:18" ht="6" customHeight="1" x14ac:dyDescent="0.3">
      <c r="A28" s="348"/>
      <c r="B28" s="390"/>
      <c r="D28" s="125"/>
      <c r="E28" s="125"/>
      <c r="F28" s="125"/>
      <c r="G28" s="125"/>
      <c r="H28" s="125"/>
      <c r="I28" s="125"/>
      <c r="K28" s="125"/>
      <c r="L28" s="125"/>
      <c r="N28" s="125"/>
      <c r="O28" s="125"/>
      <c r="Q28" s="355"/>
      <c r="R28" s="125"/>
    </row>
    <row r="29" spans="1:18" ht="14" x14ac:dyDescent="0.3">
      <c r="A29" s="350" t="s">
        <v>327</v>
      </c>
      <c r="B29" s="390"/>
      <c r="C29" s="125"/>
      <c r="D29" s="125"/>
      <c r="E29" s="125"/>
      <c r="F29" s="125"/>
      <c r="G29" s="125"/>
      <c r="H29" s="125"/>
      <c r="I29" s="125"/>
      <c r="K29" s="125"/>
      <c r="L29" s="125"/>
      <c r="N29" s="125"/>
      <c r="O29" s="125"/>
      <c r="Q29" s="355"/>
      <c r="R29" s="125"/>
    </row>
    <row r="30" spans="1:18" ht="14" x14ac:dyDescent="0.3">
      <c r="A30" s="475" t="s">
        <v>361</v>
      </c>
      <c r="B30" s="389">
        <v>0</v>
      </c>
      <c r="C30" s="356">
        <v>0</v>
      </c>
      <c r="D30" s="389">
        <v>1005</v>
      </c>
      <c r="E30" s="356">
        <v>99662.615000000005</v>
      </c>
      <c r="F30" s="389">
        <v>22</v>
      </c>
      <c r="G30" s="356">
        <v>32022.04</v>
      </c>
      <c r="H30" s="357">
        <f t="shared" ref="H30:I41" si="7">SUM(D30+F30)</f>
        <v>1027</v>
      </c>
      <c r="I30" s="357">
        <f t="shared" si="7"/>
        <v>131684.655</v>
      </c>
      <c r="K30" s="357">
        <v>0</v>
      </c>
      <c r="L30" s="357">
        <v>0</v>
      </c>
      <c r="N30" s="357">
        <v>0</v>
      </c>
      <c r="O30" s="357">
        <v>0</v>
      </c>
      <c r="Q30" s="354">
        <f t="shared" ref="Q30:R38" si="8">SUM(B30+H30+K30+N30)</f>
        <v>1027</v>
      </c>
      <c r="R30" s="394">
        <f t="shared" si="8"/>
        <v>131684.655</v>
      </c>
    </row>
    <row r="31" spans="1:18" ht="14" x14ac:dyDescent="0.3">
      <c r="A31" s="475" t="s">
        <v>362</v>
      </c>
      <c r="B31" s="389">
        <v>0</v>
      </c>
      <c r="C31" s="356">
        <v>0</v>
      </c>
      <c r="D31" s="389">
        <v>28</v>
      </c>
      <c r="E31" s="356">
        <v>12732.39</v>
      </c>
      <c r="F31" s="389">
        <v>6</v>
      </c>
      <c r="G31" s="356">
        <v>11425.38</v>
      </c>
      <c r="H31" s="357">
        <f t="shared" si="7"/>
        <v>34</v>
      </c>
      <c r="I31" s="357">
        <f t="shared" si="7"/>
        <v>24157.769999999997</v>
      </c>
      <c r="K31" s="357">
        <v>0</v>
      </c>
      <c r="L31" s="357">
        <v>0</v>
      </c>
      <c r="N31" s="357">
        <v>0</v>
      </c>
      <c r="O31" s="357">
        <v>0</v>
      </c>
      <c r="Q31" s="354">
        <f t="shared" si="8"/>
        <v>34</v>
      </c>
      <c r="R31" s="394">
        <f t="shared" si="8"/>
        <v>24157.769999999997</v>
      </c>
    </row>
    <row r="32" spans="1:18" ht="14" x14ac:dyDescent="0.3">
      <c r="A32" s="475" t="s">
        <v>363</v>
      </c>
      <c r="B32" s="389">
        <v>0</v>
      </c>
      <c r="C32" s="356">
        <v>0</v>
      </c>
      <c r="D32" s="389">
        <v>13</v>
      </c>
      <c r="E32" s="356">
        <v>2494.9899999999998</v>
      </c>
      <c r="F32" s="389">
        <v>9</v>
      </c>
      <c r="G32" s="356">
        <v>14804.75</v>
      </c>
      <c r="H32" s="357">
        <f t="shared" si="7"/>
        <v>22</v>
      </c>
      <c r="I32" s="357">
        <f t="shared" si="7"/>
        <v>17299.739999999998</v>
      </c>
      <c r="K32" s="357">
        <v>0</v>
      </c>
      <c r="L32" s="357">
        <v>0</v>
      </c>
      <c r="N32" s="357">
        <v>0</v>
      </c>
      <c r="O32" s="357">
        <v>0</v>
      </c>
      <c r="Q32" s="354">
        <f t="shared" si="8"/>
        <v>22</v>
      </c>
      <c r="R32" s="394">
        <f t="shared" si="8"/>
        <v>17299.739999999998</v>
      </c>
    </row>
    <row r="33" spans="1:18" ht="14" x14ac:dyDescent="0.3">
      <c r="A33" s="475" t="s">
        <v>319</v>
      </c>
      <c r="B33" s="389">
        <v>0</v>
      </c>
      <c r="C33" s="356">
        <v>0</v>
      </c>
      <c r="D33" s="389">
        <v>0</v>
      </c>
      <c r="E33" s="356">
        <v>0</v>
      </c>
      <c r="F33" s="389">
        <v>0</v>
      </c>
      <c r="G33" s="356">
        <v>0</v>
      </c>
      <c r="H33" s="357">
        <f t="shared" si="7"/>
        <v>0</v>
      </c>
      <c r="I33" s="357">
        <f t="shared" si="7"/>
        <v>0</v>
      </c>
      <c r="K33" s="357">
        <v>0</v>
      </c>
      <c r="L33" s="357">
        <v>0</v>
      </c>
      <c r="N33" s="357">
        <v>0</v>
      </c>
      <c r="O33" s="357">
        <v>0</v>
      </c>
      <c r="Q33" s="354">
        <f t="shared" si="8"/>
        <v>0</v>
      </c>
      <c r="R33" s="394">
        <f t="shared" si="8"/>
        <v>0</v>
      </c>
    </row>
    <row r="34" spans="1:18" ht="14" x14ac:dyDescent="0.3">
      <c r="A34" s="475" t="s">
        <v>364</v>
      </c>
      <c r="B34" s="389">
        <v>0</v>
      </c>
      <c r="C34" s="356">
        <v>0</v>
      </c>
      <c r="D34" s="389">
        <v>79</v>
      </c>
      <c r="E34" s="356">
        <v>16966.330000000002</v>
      </c>
      <c r="F34" s="389">
        <v>5</v>
      </c>
      <c r="G34" s="356">
        <v>6088.18</v>
      </c>
      <c r="H34" s="357">
        <f t="shared" si="7"/>
        <v>84</v>
      </c>
      <c r="I34" s="357">
        <f t="shared" si="7"/>
        <v>23054.510000000002</v>
      </c>
      <c r="K34" s="357">
        <v>0</v>
      </c>
      <c r="L34" s="357">
        <v>0</v>
      </c>
      <c r="N34" s="357">
        <v>0</v>
      </c>
      <c r="O34" s="357">
        <v>0</v>
      </c>
      <c r="Q34" s="354">
        <f t="shared" si="8"/>
        <v>84</v>
      </c>
      <c r="R34" s="394">
        <f t="shared" si="8"/>
        <v>23054.510000000002</v>
      </c>
    </row>
    <row r="35" spans="1:18" ht="14" x14ac:dyDescent="0.3">
      <c r="A35" s="475" t="s">
        <v>365</v>
      </c>
      <c r="B35" s="389">
        <v>0</v>
      </c>
      <c r="C35" s="356">
        <v>0</v>
      </c>
      <c r="D35" s="389">
        <v>8</v>
      </c>
      <c r="E35" s="356">
        <v>4037.73</v>
      </c>
      <c r="F35" s="389">
        <v>0</v>
      </c>
      <c r="G35" s="356">
        <v>0</v>
      </c>
      <c r="H35" s="357">
        <f t="shared" si="7"/>
        <v>8</v>
      </c>
      <c r="I35" s="357">
        <f t="shared" si="7"/>
        <v>4037.73</v>
      </c>
      <c r="K35" s="357">
        <v>0</v>
      </c>
      <c r="L35" s="357">
        <v>0</v>
      </c>
      <c r="N35" s="357">
        <v>0</v>
      </c>
      <c r="O35" s="357">
        <v>0</v>
      </c>
      <c r="Q35" s="354">
        <f t="shared" si="8"/>
        <v>8</v>
      </c>
      <c r="R35" s="394">
        <f t="shared" si="8"/>
        <v>4037.73</v>
      </c>
    </row>
    <row r="36" spans="1:18" ht="14" x14ac:dyDescent="0.3">
      <c r="A36" s="475" t="s">
        <v>366</v>
      </c>
      <c r="B36" s="389">
        <v>0</v>
      </c>
      <c r="C36" s="356">
        <v>0</v>
      </c>
      <c r="D36" s="389">
        <v>0</v>
      </c>
      <c r="E36" s="356">
        <v>0</v>
      </c>
      <c r="F36" s="389">
        <v>2</v>
      </c>
      <c r="G36" s="356">
        <v>4160.68</v>
      </c>
      <c r="H36" s="357">
        <f t="shared" si="7"/>
        <v>2</v>
      </c>
      <c r="I36" s="357">
        <f t="shared" si="7"/>
        <v>4160.68</v>
      </c>
      <c r="K36" s="357">
        <v>0</v>
      </c>
      <c r="L36" s="357">
        <v>0</v>
      </c>
      <c r="N36" s="357">
        <v>0</v>
      </c>
      <c r="O36" s="357">
        <v>0</v>
      </c>
      <c r="Q36" s="354">
        <f t="shared" si="8"/>
        <v>2</v>
      </c>
      <c r="R36" s="394">
        <f t="shared" si="8"/>
        <v>4160.68</v>
      </c>
    </row>
    <row r="37" spans="1:18" ht="14" x14ac:dyDescent="0.3">
      <c r="A37" s="475" t="s">
        <v>367</v>
      </c>
      <c r="B37" s="389">
        <v>0</v>
      </c>
      <c r="C37" s="356">
        <v>0</v>
      </c>
      <c r="D37" s="389">
        <v>0</v>
      </c>
      <c r="E37" s="356">
        <v>0</v>
      </c>
      <c r="F37" s="389">
        <v>0</v>
      </c>
      <c r="G37" s="356">
        <v>0</v>
      </c>
      <c r="H37" s="357">
        <f t="shared" si="7"/>
        <v>0</v>
      </c>
      <c r="I37" s="357">
        <f t="shared" ref="I37" si="9">SUM(E37+G37)</f>
        <v>0</v>
      </c>
      <c r="K37" s="357">
        <v>0</v>
      </c>
      <c r="L37" s="357">
        <v>0</v>
      </c>
      <c r="N37" s="357">
        <v>0</v>
      </c>
      <c r="O37" s="357">
        <v>0</v>
      </c>
      <c r="Q37" s="354">
        <f t="shared" ref="Q37" si="10">SUM(B37+H37+K37+N37)</f>
        <v>0</v>
      </c>
      <c r="R37" s="394">
        <f t="shared" ref="R37" si="11">SUM(C37+I37+L37+O37)</f>
        <v>0</v>
      </c>
    </row>
    <row r="38" spans="1:18" ht="14" x14ac:dyDescent="0.3">
      <c r="A38" s="475" t="s">
        <v>369</v>
      </c>
      <c r="B38" s="389">
        <v>0</v>
      </c>
      <c r="C38" s="356">
        <v>0</v>
      </c>
      <c r="D38" s="389">
        <v>0</v>
      </c>
      <c r="E38" s="356">
        <v>0</v>
      </c>
      <c r="F38" s="389">
        <v>0</v>
      </c>
      <c r="G38" s="356">
        <v>0</v>
      </c>
      <c r="H38" s="357">
        <f t="shared" si="7"/>
        <v>0</v>
      </c>
      <c r="I38" s="357">
        <f t="shared" si="7"/>
        <v>0</v>
      </c>
      <c r="K38" s="357">
        <v>0</v>
      </c>
      <c r="L38" s="357">
        <v>0</v>
      </c>
      <c r="N38" s="357">
        <v>0</v>
      </c>
      <c r="O38" s="357">
        <v>0</v>
      </c>
      <c r="Q38" s="354">
        <f t="shared" si="8"/>
        <v>0</v>
      </c>
      <c r="R38" s="394">
        <f t="shared" si="8"/>
        <v>0</v>
      </c>
    </row>
    <row r="39" spans="1:18" ht="6" customHeight="1" x14ac:dyDescent="0.3">
      <c r="A39" s="348"/>
      <c r="B39" s="390"/>
      <c r="C39" s="125"/>
      <c r="D39" s="125"/>
      <c r="E39" s="125"/>
      <c r="F39" s="125"/>
      <c r="G39" s="125"/>
      <c r="H39" s="125"/>
      <c r="I39" s="125"/>
      <c r="K39" s="125"/>
      <c r="L39" s="125"/>
      <c r="N39" s="125"/>
      <c r="O39" s="125"/>
      <c r="Q39" s="355"/>
      <c r="R39" s="125"/>
    </row>
    <row r="40" spans="1:18" ht="14" x14ac:dyDescent="0.3">
      <c r="A40" s="475" t="s">
        <v>329</v>
      </c>
      <c r="B40" s="389">
        <v>0</v>
      </c>
      <c r="C40" s="356">
        <v>0</v>
      </c>
      <c r="D40" s="389">
        <v>18</v>
      </c>
      <c r="E40" s="356">
        <v>1355.55</v>
      </c>
      <c r="F40" s="389">
        <v>6</v>
      </c>
      <c r="G40" s="356">
        <v>18102.16</v>
      </c>
      <c r="H40" s="357">
        <f t="shared" si="7"/>
        <v>24</v>
      </c>
      <c r="I40" s="357">
        <f>SUM(E40+G40)</f>
        <v>19457.71</v>
      </c>
      <c r="K40" s="357">
        <v>0</v>
      </c>
      <c r="L40" s="357">
        <v>0</v>
      </c>
      <c r="N40" s="357">
        <v>0</v>
      </c>
      <c r="O40" s="357">
        <v>0</v>
      </c>
      <c r="Q40" s="354">
        <f>SUM(B40+H40+K40+N40)</f>
        <v>24</v>
      </c>
      <c r="R40" s="394">
        <f>SUM(C40+I40+L40+O40)</f>
        <v>19457.71</v>
      </c>
    </row>
    <row r="41" spans="1:18" ht="14" x14ac:dyDescent="0.3">
      <c r="A41" s="475" t="s">
        <v>354</v>
      </c>
      <c r="B41" s="389">
        <v>0</v>
      </c>
      <c r="C41" s="356">
        <v>0</v>
      </c>
      <c r="D41" s="389">
        <v>10</v>
      </c>
      <c r="E41" s="356">
        <v>3112.11</v>
      </c>
      <c r="F41" s="389">
        <v>2</v>
      </c>
      <c r="G41" s="356">
        <v>3932.4</v>
      </c>
      <c r="H41" s="357">
        <f t="shared" si="7"/>
        <v>12</v>
      </c>
      <c r="I41" s="357">
        <f>SUM(E41+G41)</f>
        <v>7044.51</v>
      </c>
      <c r="K41" s="357">
        <v>0</v>
      </c>
      <c r="L41" s="357">
        <v>0</v>
      </c>
      <c r="N41" s="357">
        <v>0</v>
      </c>
      <c r="O41" s="357">
        <v>0</v>
      </c>
      <c r="Q41" s="354">
        <f>SUM(B41+H41+K41+N41)</f>
        <v>12</v>
      </c>
      <c r="R41" s="394">
        <f>SUM(C41+I41+L41+O41)</f>
        <v>7044.51</v>
      </c>
    </row>
    <row r="42" spans="1:18" ht="6" customHeight="1" x14ac:dyDescent="0.3">
      <c r="A42" s="348"/>
      <c r="B42" s="390"/>
      <c r="C42" s="125"/>
      <c r="D42" s="125"/>
      <c r="E42" s="125"/>
      <c r="F42" s="125"/>
      <c r="G42" s="125"/>
      <c r="H42" s="125"/>
      <c r="I42" s="125"/>
      <c r="K42" s="125"/>
      <c r="L42" s="125"/>
      <c r="N42" s="125"/>
      <c r="O42" s="125"/>
      <c r="Q42" s="355"/>
      <c r="R42" s="125"/>
    </row>
    <row r="43" spans="1:18" ht="14" x14ac:dyDescent="0.3">
      <c r="A43" s="350" t="s">
        <v>370</v>
      </c>
      <c r="B43" s="390"/>
      <c r="C43" s="125"/>
      <c r="D43" s="125"/>
      <c r="E43" s="125"/>
      <c r="F43" s="125"/>
      <c r="G43" s="125"/>
      <c r="H43" s="125"/>
      <c r="I43" s="125"/>
      <c r="K43" s="125"/>
      <c r="L43" s="125"/>
      <c r="N43" s="125"/>
      <c r="O43" s="125"/>
      <c r="Q43" s="355"/>
      <c r="R43" s="125"/>
    </row>
    <row r="44" spans="1:18" ht="14" x14ac:dyDescent="0.3">
      <c r="A44" s="475" t="s">
        <v>374</v>
      </c>
      <c r="B44" s="389">
        <v>0</v>
      </c>
      <c r="C44" s="356">
        <v>0</v>
      </c>
      <c r="D44" s="356">
        <v>0</v>
      </c>
      <c r="E44" s="356">
        <v>0</v>
      </c>
      <c r="F44" s="356">
        <v>0</v>
      </c>
      <c r="G44" s="356">
        <v>0</v>
      </c>
      <c r="H44" s="357">
        <f t="shared" ref="H44:H46" si="12">SUM(D44+F44)</f>
        <v>0</v>
      </c>
      <c r="I44" s="357">
        <f t="shared" ref="I44:I46" si="13">SUM(E44+G44)</f>
        <v>0</v>
      </c>
      <c r="K44" s="357">
        <v>0</v>
      </c>
      <c r="L44" s="357">
        <v>0</v>
      </c>
      <c r="N44" s="357">
        <v>28</v>
      </c>
      <c r="O44" s="357">
        <v>42026.11</v>
      </c>
      <c r="Q44" s="354">
        <f t="shared" ref="Q44:R46" si="14">SUM(B44+H44+K44+N44)</f>
        <v>28</v>
      </c>
      <c r="R44" s="394">
        <f t="shared" si="14"/>
        <v>42026.11</v>
      </c>
    </row>
    <row r="45" spans="1:18" ht="14" x14ac:dyDescent="0.3">
      <c r="A45" s="475" t="s">
        <v>319</v>
      </c>
      <c r="B45" s="389">
        <v>0</v>
      </c>
      <c r="C45" s="356">
        <v>0</v>
      </c>
      <c r="D45" s="356">
        <v>0</v>
      </c>
      <c r="E45" s="356">
        <v>0</v>
      </c>
      <c r="F45" s="356">
        <v>0</v>
      </c>
      <c r="G45" s="356">
        <v>0</v>
      </c>
      <c r="H45" s="357">
        <f t="shared" si="12"/>
        <v>0</v>
      </c>
      <c r="I45" s="357">
        <f t="shared" ref="I45" si="15">SUM(E45+G45)</f>
        <v>0</v>
      </c>
      <c r="K45" s="357">
        <v>0</v>
      </c>
      <c r="L45" s="357">
        <v>0</v>
      </c>
      <c r="N45" s="357">
        <v>0</v>
      </c>
      <c r="O45" s="357">
        <v>0</v>
      </c>
      <c r="Q45" s="354">
        <f t="shared" ref="Q45" si="16">SUM(B45+H45+K45+N45)</f>
        <v>0</v>
      </c>
      <c r="R45" s="394">
        <f t="shared" ref="R45" si="17">SUM(C45+I45+L45+O45)</f>
        <v>0</v>
      </c>
    </row>
    <row r="46" spans="1:18" ht="14" x14ac:dyDescent="0.3">
      <c r="A46" s="475" t="s">
        <v>375</v>
      </c>
      <c r="B46" s="389">
        <v>0</v>
      </c>
      <c r="C46" s="356">
        <v>0</v>
      </c>
      <c r="D46" s="356">
        <v>0</v>
      </c>
      <c r="E46" s="356">
        <v>0</v>
      </c>
      <c r="F46" s="356">
        <v>0</v>
      </c>
      <c r="G46" s="356">
        <v>0</v>
      </c>
      <c r="H46" s="357">
        <f t="shared" si="12"/>
        <v>0</v>
      </c>
      <c r="I46" s="357">
        <f t="shared" si="13"/>
        <v>0</v>
      </c>
      <c r="K46" s="357">
        <v>0</v>
      </c>
      <c r="L46" s="357">
        <v>0</v>
      </c>
      <c r="N46" s="357">
        <v>0</v>
      </c>
      <c r="O46" s="357">
        <v>0</v>
      </c>
      <c r="Q46" s="354">
        <f t="shared" si="14"/>
        <v>0</v>
      </c>
      <c r="R46" s="394">
        <f t="shared" si="14"/>
        <v>0</v>
      </c>
    </row>
    <row r="47" spans="1:18" ht="6" customHeight="1" x14ac:dyDescent="0.3">
      <c r="A47" s="348"/>
      <c r="B47" s="390"/>
      <c r="C47" s="125"/>
      <c r="D47" s="125"/>
      <c r="E47" s="125"/>
      <c r="F47" s="125"/>
      <c r="G47" s="125"/>
      <c r="H47" s="125"/>
      <c r="I47" s="125"/>
      <c r="K47" s="125"/>
      <c r="L47" s="125"/>
      <c r="N47" s="125"/>
      <c r="O47" s="125"/>
      <c r="Q47" s="355"/>
      <c r="R47" s="125"/>
    </row>
    <row r="48" spans="1:18" ht="14" x14ac:dyDescent="0.3">
      <c r="A48" s="141" t="s">
        <v>0</v>
      </c>
      <c r="B48" s="364">
        <f t="shared" ref="B48:I48" si="18">SUM(B23:B47)</f>
        <v>64580</v>
      </c>
      <c r="C48" s="364">
        <f t="shared" si="18"/>
        <v>572746.05900000001</v>
      </c>
      <c r="D48" s="365">
        <f t="shared" si="18"/>
        <v>1161</v>
      </c>
      <c r="E48" s="365">
        <f t="shared" si="18"/>
        <v>140361.715</v>
      </c>
      <c r="F48" s="365">
        <f t="shared" si="18"/>
        <v>52</v>
      </c>
      <c r="G48" s="365">
        <f t="shared" si="18"/>
        <v>90535.59</v>
      </c>
      <c r="H48" s="364">
        <f t="shared" si="18"/>
        <v>1213</v>
      </c>
      <c r="I48" s="364">
        <f t="shared" si="18"/>
        <v>230897.30499999999</v>
      </c>
      <c r="K48" s="364">
        <f>SUM(K23:K47)</f>
        <v>0</v>
      </c>
      <c r="L48" s="364">
        <f>SUM(L23:L47)</f>
        <v>0</v>
      </c>
      <c r="N48" s="364">
        <f>SUM(N23:N47)</f>
        <v>28</v>
      </c>
      <c r="O48" s="364">
        <f>SUM(O23:O47)</f>
        <v>42026.11</v>
      </c>
      <c r="Q48" s="366">
        <f>SUM(Q23:Q47)</f>
        <v>65821</v>
      </c>
      <c r="R48" s="366">
        <f>SUM(R23:R47)</f>
        <v>845669.47400000005</v>
      </c>
    </row>
    <row r="49" spans="2:18" x14ac:dyDescent="0.25">
      <c r="R49" s="462"/>
    </row>
    <row r="50" spans="2:18" x14ac:dyDescent="0.25">
      <c r="B50" s="462"/>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614" t="s">
        <v>359</v>
      </c>
      <c r="B1" s="614"/>
      <c r="C1" s="614"/>
      <c r="D1" s="614"/>
      <c r="E1" s="614"/>
      <c r="F1" s="614"/>
      <c r="G1" s="358">
        <f>'Annual Capacity'!M1</f>
        <v>45838</v>
      </c>
      <c r="H1" s="367"/>
      <c r="J1" s="185"/>
      <c r="K1" s="137"/>
      <c r="L1" s="177"/>
      <c r="N1" s="185"/>
      <c r="O1" s="137"/>
      <c r="P1" s="177"/>
      <c r="Q1" s="136"/>
      <c r="R1" s="136"/>
      <c r="S1" s="137"/>
    </row>
    <row r="2" spans="1:22" ht="20" x14ac:dyDescent="0.35">
      <c r="A2" s="631" t="s">
        <v>340</v>
      </c>
      <c r="B2" s="631"/>
      <c r="C2" s="631"/>
      <c r="D2" s="631"/>
      <c r="E2" s="631"/>
      <c r="F2" s="631"/>
      <c r="G2" s="631"/>
      <c r="H2" s="121"/>
      <c r="I2" s="618"/>
      <c r="J2" s="618"/>
      <c r="K2" s="618"/>
      <c r="L2" s="121"/>
      <c r="M2" s="618"/>
      <c r="N2" s="618"/>
      <c r="O2" s="618"/>
      <c r="P2" s="121"/>
      <c r="Q2" s="618"/>
      <c r="R2" s="618"/>
      <c r="S2" s="618"/>
    </row>
    <row r="3" spans="1:22" ht="20" x14ac:dyDescent="0.35">
      <c r="A3" s="632" t="s">
        <v>341</v>
      </c>
      <c r="B3" s="632"/>
      <c r="C3" s="632"/>
      <c r="D3" s="632"/>
      <c r="E3" s="632"/>
      <c r="F3" s="632"/>
      <c r="G3" s="632"/>
      <c r="H3" s="121"/>
      <c r="I3" s="618"/>
      <c r="J3" s="618"/>
      <c r="K3" s="618"/>
      <c r="L3" s="121"/>
      <c r="M3" s="618"/>
      <c r="N3" s="618"/>
      <c r="O3" s="618"/>
      <c r="P3" s="121"/>
      <c r="Q3" s="618"/>
      <c r="R3" s="618"/>
      <c r="S3" s="618"/>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620" t="s">
        <v>313</v>
      </c>
      <c r="F5" s="621"/>
      <c r="G5" s="622"/>
      <c r="H5" s="170"/>
      <c r="I5" s="626" t="s">
        <v>314</v>
      </c>
      <c r="J5" s="626"/>
      <c r="K5" s="626"/>
      <c r="L5" s="170"/>
      <c r="M5" s="626" t="s">
        <v>328</v>
      </c>
      <c r="N5" s="626"/>
      <c r="O5" s="626"/>
      <c r="P5" s="170"/>
      <c r="Q5" s="629" t="s">
        <v>325</v>
      </c>
      <c r="R5" s="629"/>
      <c r="S5" s="629"/>
    </row>
    <row r="6" spans="1:22" s="25" customFormat="1" ht="17.399999999999999" customHeight="1" x14ac:dyDescent="0.3">
      <c r="A6" s="171"/>
      <c r="B6" s="171"/>
      <c r="C6" s="171"/>
      <c r="D6" s="171"/>
      <c r="E6" s="623" t="s">
        <v>64</v>
      </c>
      <c r="F6" s="624"/>
      <c r="G6" s="625"/>
      <c r="H6" s="171"/>
      <c r="I6" s="619" t="s">
        <v>64</v>
      </c>
      <c r="J6" s="619"/>
      <c r="K6" s="619"/>
      <c r="L6" s="171"/>
      <c r="M6" s="619" t="s">
        <v>64</v>
      </c>
      <c r="N6" s="619"/>
      <c r="O6" s="619"/>
      <c r="P6" s="171"/>
      <c r="Q6" s="628" t="s">
        <v>64</v>
      </c>
      <c r="R6" s="628"/>
      <c r="S6" s="628"/>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36435</v>
      </c>
      <c r="F9" s="28">
        <v>986612.81499999994</v>
      </c>
      <c r="G9" s="29">
        <f>F9/$F$11</f>
        <v>0.37647868626247449</v>
      </c>
      <c r="H9" s="155"/>
      <c r="I9" s="28">
        <v>10848</v>
      </c>
      <c r="J9" s="28">
        <v>316325.94</v>
      </c>
      <c r="K9" s="29">
        <f>J9/$J$11</f>
        <v>0.42501556023259757</v>
      </c>
      <c r="L9" s="155"/>
      <c r="M9" s="28">
        <v>26213</v>
      </c>
      <c r="N9" s="28">
        <v>350848.18400000001</v>
      </c>
      <c r="O9" s="373">
        <f>N9/N11</f>
        <v>0.43657199165275506</v>
      </c>
      <c r="P9" s="155"/>
      <c r="Q9" s="28">
        <f>SUM(E9+I9+M9)</f>
        <v>73496</v>
      </c>
      <c r="R9" s="28">
        <f>SUM(F9+J9+N9)</f>
        <v>1653786.9389999998</v>
      </c>
      <c r="S9" s="29">
        <f>R9/$R$11</f>
        <v>0.39672988974742029</v>
      </c>
    </row>
    <row r="10" spans="1:22" s="25" customFormat="1" ht="14.5" x14ac:dyDescent="0.35">
      <c r="A10" s="172" t="s">
        <v>58</v>
      </c>
      <c r="B10" s="173" t="s">
        <v>32</v>
      </c>
      <c r="C10" s="173"/>
      <c r="D10" s="155"/>
      <c r="E10" s="180">
        <v>92838</v>
      </c>
      <c r="F10" s="180">
        <v>1634021.1040000001</v>
      </c>
      <c r="G10" s="181">
        <f>F10/$F$11</f>
        <v>0.62352131373752562</v>
      </c>
      <c r="H10" s="155"/>
      <c r="I10" s="180">
        <v>14055</v>
      </c>
      <c r="J10" s="180">
        <v>427943.14</v>
      </c>
      <c r="K10" s="29">
        <f>J10/$J$11</f>
        <v>0.57498443976740232</v>
      </c>
      <c r="L10" s="155"/>
      <c r="M10" s="180">
        <v>39580</v>
      </c>
      <c r="N10" s="180">
        <v>452795.18</v>
      </c>
      <c r="O10" s="373">
        <f>N10/N11</f>
        <v>0.56342800834724494</v>
      </c>
      <c r="P10" s="155"/>
      <c r="Q10" s="28">
        <f>SUM(E10+I10+M10)</f>
        <v>146473</v>
      </c>
      <c r="R10" s="28">
        <f>SUM(F10+J10+N10)</f>
        <v>2514759.4240000001</v>
      </c>
      <c r="S10" s="29">
        <f>R10/$R$11</f>
        <v>0.60327011025257971</v>
      </c>
      <c r="V10" s="224"/>
    </row>
    <row r="11" spans="1:22" s="32" customFormat="1" ht="14" x14ac:dyDescent="0.3">
      <c r="A11" s="630" t="s">
        <v>20</v>
      </c>
      <c r="B11" s="630"/>
      <c r="C11" s="630"/>
      <c r="D11" s="175"/>
      <c r="E11" s="30">
        <f>SUM(E9:E10)</f>
        <v>129273</v>
      </c>
      <c r="F11" s="30">
        <f>SUM(F9:F10)</f>
        <v>2620633.9189999998</v>
      </c>
      <c r="G11" s="31">
        <f>SUM(G9:G10)</f>
        <v>1</v>
      </c>
      <c r="H11" s="175"/>
      <c r="I11" s="30">
        <f>SUM(I9:I10)</f>
        <v>24903</v>
      </c>
      <c r="J11" s="30">
        <f>SUM(J9:J10)</f>
        <v>744269.08000000007</v>
      </c>
      <c r="K11" s="31">
        <f>SUM(K9:K10)</f>
        <v>0.99999999999999989</v>
      </c>
      <c r="L11" s="175"/>
      <c r="M11" s="30">
        <f>SUM(M9:M10)</f>
        <v>65793</v>
      </c>
      <c r="N11" s="30">
        <f>SUM(N9:N10)</f>
        <v>803643.36400000006</v>
      </c>
      <c r="O11" s="31">
        <f>SUM(O9:O10)</f>
        <v>1</v>
      </c>
      <c r="P11" s="175"/>
      <c r="Q11" s="188">
        <f>SUM(Q9:Q10)</f>
        <v>219969</v>
      </c>
      <c r="R11" s="188">
        <f>SUM(R9:R10)</f>
        <v>4168546.3629999999</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619" t="s">
        <v>67</v>
      </c>
      <c r="F14" s="619"/>
      <c r="G14" s="619"/>
      <c r="H14" s="171"/>
      <c r="I14" s="615" t="s">
        <v>67</v>
      </c>
      <c r="J14" s="616"/>
      <c r="K14" s="617"/>
      <c r="L14" s="171"/>
      <c r="M14" s="619" t="s">
        <v>67</v>
      </c>
      <c r="N14" s="619"/>
      <c r="O14" s="619"/>
      <c r="P14" s="171"/>
      <c r="Q14" s="628" t="s">
        <v>67</v>
      </c>
      <c r="R14" s="628"/>
      <c r="S14" s="628"/>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31977</v>
      </c>
      <c r="F16" s="28">
        <v>287700.19500000001</v>
      </c>
      <c r="G16" s="29">
        <f>F16/F18</f>
        <v>0.28111207078145051</v>
      </c>
      <c r="H16" s="155"/>
      <c r="I16" s="28">
        <v>9978</v>
      </c>
      <c r="J16" s="28">
        <v>97916.9</v>
      </c>
      <c r="K16" s="29">
        <f>J16/$J$18</f>
        <v>0.46786387291359888</v>
      </c>
      <c r="L16" s="155"/>
      <c r="M16" s="28">
        <v>25491</v>
      </c>
      <c r="N16" s="28">
        <v>249642.84400000001</v>
      </c>
      <c r="O16" s="373">
        <f>N16/N18</f>
        <v>0.43494912741276781</v>
      </c>
      <c r="P16" s="155"/>
      <c r="Q16" s="28">
        <f>SUM(E16+I16+M16)</f>
        <v>67446</v>
      </c>
      <c r="R16" s="28">
        <f>SUM(F16+J16+N16)</f>
        <v>635259.93900000001</v>
      </c>
      <c r="S16" s="29">
        <f>R16/$R$18</f>
        <v>0.35161736092017387</v>
      </c>
      <c r="V16" s="224"/>
    </row>
    <row r="17" spans="1:19" s="25" customFormat="1" ht="14.5" x14ac:dyDescent="0.35">
      <c r="A17" s="38" t="s">
        <v>58</v>
      </c>
      <c r="B17" s="27" t="s">
        <v>32</v>
      </c>
      <c r="C17" s="27"/>
      <c r="D17" s="155"/>
      <c r="E17" s="28">
        <v>90194</v>
      </c>
      <c r="F17" s="28">
        <v>735735.74</v>
      </c>
      <c r="G17" s="29">
        <f>F17/F18</f>
        <v>0.71888792921854938</v>
      </c>
      <c r="H17" s="155"/>
      <c r="I17" s="28">
        <v>13298</v>
      </c>
      <c r="J17" s="28">
        <v>111368.12</v>
      </c>
      <c r="K17" s="29">
        <f>J17/$J$18</f>
        <v>0.53213612708640112</v>
      </c>
      <c r="L17" s="155"/>
      <c r="M17" s="28">
        <v>39259</v>
      </c>
      <c r="N17" s="28">
        <v>324315.875</v>
      </c>
      <c r="O17" s="373">
        <f>N17/N18</f>
        <v>0.56505087258723219</v>
      </c>
      <c r="P17" s="155"/>
      <c r="Q17" s="28">
        <f>SUM(E17+I17+M17)</f>
        <v>142751</v>
      </c>
      <c r="R17" s="28">
        <f>SUM(F17+J17+N17)</f>
        <v>1171419.7349999999</v>
      </c>
      <c r="S17" s="29">
        <f>R17/$R$18</f>
        <v>0.64838263907982618</v>
      </c>
    </row>
    <row r="18" spans="1:19" s="32" customFormat="1" ht="14" x14ac:dyDescent="0.3">
      <c r="A18" s="630" t="s">
        <v>20</v>
      </c>
      <c r="B18" s="630"/>
      <c r="C18" s="630"/>
      <c r="D18" s="175"/>
      <c r="E18" s="30">
        <f>SUM(E16:E17)</f>
        <v>122171</v>
      </c>
      <c r="F18" s="30">
        <f>SUM(F16:F17)</f>
        <v>1023435.9350000001</v>
      </c>
      <c r="G18" s="31">
        <f>SUM(G16:G17)</f>
        <v>0.99999999999999989</v>
      </c>
      <c r="H18" s="175"/>
      <c r="I18" s="30">
        <f>SUM(I16:I17)</f>
        <v>23276</v>
      </c>
      <c r="J18" s="30">
        <f>SUM(J16:J17)</f>
        <v>209285.02</v>
      </c>
      <c r="K18" s="31">
        <f>SUM(K16:K17)</f>
        <v>1</v>
      </c>
      <c r="L18" s="175"/>
      <c r="M18" s="30">
        <f>SUM(M16:M17)</f>
        <v>64750</v>
      </c>
      <c r="N18" s="30">
        <f>SUM(N16:N17)</f>
        <v>573958.71900000004</v>
      </c>
      <c r="O18" s="31">
        <f>SUM(O16:O17)</f>
        <v>1</v>
      </c>
      <c r="P18" s="175"/>
      <c r="Q18" s="188">
        <f>SUM(Q16:Q17)</f>
        <v>210197</v>
      </c>
      <c r="R18" s="188">
        <f>SUM(R16:R17)</f>
        <v>1806679.6739999999</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627" t="s">
        <v>388</v>
      </c>
      <c r="B21" s="627"/>
      <c r="C21" s="627"/>
      <c r="D21" s="627"/>
      <c r="E21" s="627"/>
      <c r="F21" s="627"/>
      <c r="G21" s="627"/>
      <c r="H21" s="627"/>
      <c r="I21" s="627"/>
      <c r="J21" s="627"/>
      <c r="K21" s="627"/>
      <c r="L21" s="627"/>
      <c r="M21" s="627"/>
      <c r="N21" s="627"/>
      <c r="O21" s="627"/>
      <c r="P21" s="627"/>
      <c r="Q21" s="627"/>
      <c r="R21" s="627"/>
      <c r="S21" s="627"/>
    </row>
    <row r="24" spans="1:19" x14ac:dyDescent="0.35">
      <c r="I24" s="386"/>
      <c r="J24" s="386"/>
    </row>
    <row r="25" spans="1:19" x14ac:dyDescent="0.35">
      <c r="I25" s="386"/>
      <c r="J25" s="386"/>
    </row>
    <row r="27" spans="1:19" x14ac:dyDescent="0.35">
      <c r="I27" s="386"/>
      <c r="J27" s="386"/>
    </row>
    <row r="28" spans="1:19" x14ac:dyDescent="0.35">
      <c r="I28" s="386"/>
      <c r="J28" s="386"/>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2025-07-07T19:11:35Z</cp:lastPrinted>
  <dcterms:created xsi:type="dcterms:W3CDTF">2009-08-03T14:10:19Z</dcterms:created>
  <dcterms:modified xsi:type="dcterms:W3CDTF">2025-07-07T19:12:23Z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